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" sheetId="1" r:id="rId4"/>
    <sheet state="visible" name="Planning Alta SEO" sheetId="2" r:id="rId5"/>
    <sheet state="visible" name="Gestión Mensual" sheetId="3" r:id="rId6"/>
    <sheet state="visible" name="Acciones GEO-LLM" sheetId="4" r:id="rId7"/>
    <sheet state="visible" name="Calendario Blog" sheetId="5" r:id="rId8"/>
  </sheets>
  <definedNames/>
  <calcPr/>
  <extLst>
    <ext uri="GoogleSheetsCustomDataVersion2">
      <go:sheetsCustomData xmlns:go="http://customooxmlschemas.google.com/" r:id="rId9" roundtripDataChecksum="DaOVmXcxBNTI1hK2Idim2u0KNHW7PzQFgHx8uDlnayw="/>
    </ext>
  </extLst>
</workbook>
</file>

<file path=xl/sharedStrings.xml><?xml version="1.0" encoding="utf-8"?>
<sst xmlns="http://schemas.openxmlformats.org/spreadsheetml/2006/main" count="591" uniqueCount="262">
  <si>
    <t>Lubrimallorca  ·  Seguimiento SEO + PR + GEO 2026</t>
  </si>
  <si>
    <t>FASE ACTUAL</t>
  </si>
  <si>
    <t>TAREAS TOT</t>
  </si>
  <si>
    <t>✅ HECHAS</t>
  </si>
  <si>
    <t>⏳ EN PROG</t>
  </si>
  <si>
    <t>🔴 BLOQUE.</t>
  </si>
  <si>
    <t>📅 PRÓX. ENT.</t>
  </si>
  <si>
    <t>% COMPLETADO</t>
  </si>
  <si>
    <t>SALUD</t>
  </si>
  <si>
    <t>Plan SEO + PR + GEO + Blog</t>
  </si>
  <si>
    <t>Julio · reunión cliente</t>
  </si>
  <si>
    <t>PROGRESO POR CATEGORÍA</t>
  </si>
  <si>
    <t>LEYENDA · ESTADOS</t>
  </si>
  <si>
    <t>CATEGORÍA</t>
  </si>
  <si>
    <t>TAREAS</t>
  </si>
  <si>
    <t>HECHAS</t>
  </si>
  <si>
    <t>% AVANCE</t>
  </si>
  <si>
    <t>🟢 Hecho</t>
  </si>
  <si>
    <t>Tarea completada y validada</t>
  </si>
  <si>
    <t>🔧 SEO Técnico</t>
  </si>
  <si>
    <t>🔵 En Progreso</t>
  </si>
  <si>
    <t>Tarea iniciada y en marcha</t>
  </si>
  <si>
    <t>📝 SEO On-Page</t>
  </si>
  <si>
    <t>🟣 Pendiente</t>
  </si>
  <si>
    <t>Tarea pendiente de iniciar</t>
  </si>
  <si>
    <t>✍️ Contenidos &amp; Blog</t>
  </si>
  <si>
    <t>🔴 Bloqueado</t>
  </si>
  <si>
    <t>Bloqueada por dependencia o terceros</t>
  </si>
  <si>
    <t>🔗 Autoridad &amp; Links</t>
  </si>
  <si>
    <t>⭐ EEAT &amp; Marca</t>
  </si>
  <si>
    <t>LEYENDA · PRIORIDAD MoSCoW</t>
  </si>
  <si>
    <t>🤖 SGE / LLM Ready</t>
  </si>
  <si>
    <t>🔴 Must Have</t>
  </si>
  <si>
    <t>Imprescindible. Bloquea el plan si no se hace.</t>
  </si>
  <si>
    <t>📍 SEO Local &amp; GBP</t>
  </si>
  <si>
    <t>🟠 Should Have</t>
  </si>
  <si>
    <t>Importante. Aporta valor sustancial.</t>
  </si>
  <si>
    <t>📊 Analítica</t>
  </si>
  <si>
    <t>🟡 Could Have</t>
  </si>
  <si>
    <t>Deseable. Si hay holgura horaria.</t>
  </si>
  <si>
    <t>📣 PR &amp; Branding</t>
  </si>
  <si>
    <t>⚫ Won't Have</t>
  </si>
  <si>
    <t>No para esta fase. Considerar más adelante.</t>
  </si>
  <si>
    <t>DEDICACIÓN POR MES</t>
  </si>
  <si>
    <t>MES</t>
  </si>
  <si>
    <t>H. ALTA SEO</t>
  </si>
  <si>
    <t>H. GESTIÓN</t>
  </si>
  <si>
    <t>H. PR</t>
  </si>
  <si>
    <t>TOTAL EST.</t>
  </si>
  <si>
    <t>H. REALES</t>
  </si>
  <si>
    <t>DESVIACIÓN</t>
  </si>
  <si>
    <t>ESTADO</t>
  </si>
  <si>
    <t>NOTAS</t>
  </si>
  <si>
    <t>Junio 2026</t>
  </si>
  <si>
    <t>Julio 2026</t>
  </si>
  <si>
    <t>Agosto 2026</t>
  </si>
  <si>
    <t>Septiembre 2026</t>
  </si>
  <si>
    <t>Octubre 2026</t>
  </si>
  <si>
    <t>Noviembre 2026</t>
  </si>
  <si>
    <t>Diciembre 2026</t>
  </si>
  <si>
    <t>TOTAL AÑO</t>
  </si>
  <si>
    <t>PLANNING ALTA SEO  ·  Lubrimallorca 2026  ·  Onboarding y saneamiento (meses 1-2)</t>
  </si>
  <si>
    <t>CATEGORÍA SEO</t>
  </si>
  <si>
    <t>TAREA / ACCIÓN</t>
  </si>
  <si>
    <t>PRIORIDAD (MoSCoW)</t>
  </si>
  <si>
    <t>IMPACTO ESTIMADO</t>
  </si>
  <si>
    <t>KPI PRINCIPAL</t>
  </si>
  <si>
    <t>VECTOR (EEAT/LLM/LOCAL)</t>
  </si>
  <si>
    <t>URL(s) AFECTADA(S)</t>
  </si>
  <si>
    <t>H. EST.</t>
  </si>
  <si>
    <t>H. REAL</t>
  </si>
  <si>
    <t>NOTAS / COMENTARIOS</t>
  </si>
  <si>
    <t>▶ MES 1 · Junio 2026  ·  Onboarding y saneamiento técnico crítico (8h)</t>
  </si>
  <si>
    <t>Mayo</t>
  </si>
  <si>
    <t>Email inicio Alta SEO + solicitud de accesos (GSC, GA4, GTM, WP, GBP, Bing)</t>
  </si>
  <si>
    <t>Hecho</t>
  </si>
  <si>
    <t>Must Have</t>
  </si>
  <si>
    <t>Alto</t>
  </si>
  <si>
    <t>Accesos completos en 7 días</t>
  </si>
  <si>
    <t>—</t>
  </si>
  <si>
    <t>Plantilla email con checklist. Confirmación de recepción y plazo.</t>
  </si>
  <si>
    <t>Auditoría SEO inicial completa (rastreo Screaming Frog + análisis Ahrefs)</t>
  </si>
  <si>
    <t>Crítico</t>
  </si>
  <si>
    <t>Documento auditoría entregado</t>
  </si>
  <si>
    <t>Técnico/EEAT</t>
  </si>
  <si>
    <t>Web completa</t>
  </si>
  <si>
    <t>Hallazgos críticos identificados y priorizados.</t>
  </si>
  <si>
    <t>Keyword Research completo + estructura web propuesta</t>
  </si>
  <si>
    <t>Documento KR entregado</t>
  </si>
  <si>
    <t>On-Page/LLM</t>
  </si>
  <si>
    <t>Banco de keywords por intención. Propuesta de árbol web.</t>
  </si>
  <si>
    <t>Diagnóstico GEO/LLM inicial — presencia en motores generativos</t>
  </si>
  <si>
    <t>Documento diagnóstico entregado</t>
  </si>
  <si>
    <t>LLM/EEAT</t>
  </si>
  <si>
    <t>Análisis presencia ChatGPT/Perplexity/Gemini + batería acciones GEO.</t>
  </si>
  <si>
    <t>Creación hoja de seguimiento + envío al cliente para reunión Alta SEO</t>
  </si>
  <si>
    <t>Hoja activa y compartida</t>
  </si>
  <si>
    <t>Documento operativo del proyecto para coordinación con cliente.</t>
  </si>
  <si>
    <t>Redactar y publicar 1 artículo de blog (ver hoja 'Calendario Blog')</t>
  </si>
  <si>
    <t>Pendiente</t>
  </si>
  <si>
    <t>Medio</t>
  </si>
  <si>
    <t>Artículo en producción + indexado</t>
  </si>
  <si>
    <t>/blog/...</t>
  </si>
  <si>
    <t>Long-tail informacional de los clústeres AdBlue / baterías / aceites.</t>
  </si>
  <si>
    <t>Crear/optimizar 1 landing de producto o sector (lubricantes, AdBlue, baterías, talleres, flotas, industria, náutica)</t>
  </si>
  <si>
    <t>Landing publicada con contenido único + schema</t>
  </si>
  <si>
    <t>On-Page</t>
  </si>
  <si>
    <t>/lubricantes/ · /adblue/ · /baterias/ · /sectores/...</t>
  </si>
  <si>
    <t>700-1000 palabras, KW principal del KR, FAQ y enlazado interno.</t>
  </si>
  <si>
    <t>Captación de 1-2 backlinks (directorios automoción/industria Baleares + ecosistema grupo)</t>
  </si>
  <si>
    <t>Backlinks publicados</t>
  </si>
  <si>
    <t>Autoridad</t>
  </si>
  <si>
    <t>Sólo dominios relevantes y vivos. Enlazado cruzado con grupobalearoil.com.</t>
  </si>
  <si>
    <t>GBP: 1 post, captación de reseñas, fotos nuevas</t>
  </si>
  <si>
    <t>Post publicado + 2-3 reseñas nuevas</t>
  </si>
  <si>
    <t>Local/EEAT</t>
  </si>
  <si>
    <t>Foto, post novedad/producto, plantilla petición reseñas a clientes B2B.</t>
  </si>
  <si>
    <t>Informe mensual + reunión de seguimiento</t>
  </si>
  <si>
    <t>Informe entregado + acta reunión</t>
  </si>
  <si>
    <t>KPIs principales, hechos del mes, plan próximo mes.</t>
  </si>
  <si>
    <t>ACCIONES GEO / LLM  ·  Lubrimallorca 2026  ·  Vuelco operativo del diagnóstico GEO/LLM</t>
  </si>
  <si>
    <t>TRIMESTRE</t>
  </si>
  <si>
    <t>EJE GEO</t>
  </si>
  <si>
    <t>ACCIÓN</t>
  </si>
  <si>
    <t>IMPACTO</t>
  </si>
  <si>
    <t>TIPO SEÑAL</t>
  </si>
  <si>
    <t>URL / RECURSO</t>
  </si>
  <si>
    <t>▶ Q1 — Schema + contenido conversacional + entity SEO (meses 1-3)</t>
  </si>
  <si>
    <t>Q1</t>
  </si>
  <si>
    <t>Eje B · Schema avanzado</t>
  </si>
  <si>
    <t>Schema Organization completo (logo, sameAs redes, contactPoint)</t>
  </si>
  <si>
    <t>Schema validado en Rich Results Test</t>
  </si>
  <si>
    <t>Schema</t>
  </si>
  <si>
    <t>Home + páginas legales</t>
  </si>
  <si>
    <t>Imprescindible para reconocimiento de entidad por LLMs y Google.</t>
  </si>
  <si>
    <t>Schema LocalBusiness / Store (distribuidor de automoción) + Product en landings</t>
  </si>
  <si>
    <t>Schema validado</t>
  </si>
  <si>
    <t>Home + landings de producto</t>
  </si>
  <si>
    <t>Refuerza presencia en búsquedas locales y reconocimiento de la entidad por LLMs.</t>
  </si>
  <si>
    <t>Eje A · Contenido conversacional</t>
  </si>
  <si>
    <t>Añadir bloque FAQ específico (5-8 preguntas) en 5 páginas estratégicas</t>
  </si>
  <si>
    <t>8 páginas con FAQ visible + schema FAQPage</t>
  </si>
  <si>
    <t>Contenido</t>
  </si>
  <si>
    <t>Páginas top</t>
  </si>
  <si>
    <t>Formato pregunta-respuesta. Los LLMs extraen y citan FAQs literalmente.</t>
  </si>
  <si>
    <t>Eje D · Autoría y entidad</t>
  </si>
  <si>
    <t>Página 'Equipo' con bios profesionales completas + schema Person</t>
  </si>
  <si>
    <t>Página con bios, foto, formación, redes</t>
  </si>
  <si>
    <t>Entidad</t>
  </si>
  <si>
    <t>/sobre-nosotros/</t>
  </si>
  <si>
    <t>Crítico para EEAT. Coordinado con la acción Q1 de PR Digital.</t>
  </si>
  <si>
    <t>▶ Q2 — FAQ ampliado + autoría + comparativas (meses 4-6)</t>
  </si>
  <si>
    <t>Q2</t>
  </si>
  <si>
    <t>Reescribir las 5 páginas top en formato conversacional (pregunta-respuesta)</t>
  </si>
  <si>
    <t>Páginas con tono pregunta-respuesta</t>
  </si>
  <si>
    <t>Adaptación de copy existente a estructura que los LLMs prefieren citar.</t>
  </si>
  <si>
    <t>Crear página comparativa del cliente vs alternativas (sin denigrar)</t>
  </si>
  <si>
    <t>Muy alto</t>
  </si>
  <si>
    <t>Página comparativa lista</t>
  </si>
  <si>
    <t>/comparativa/ o equivalente</t>
  </si>
  <si>
    <t>Los LLMs adoran comparativas. Aparece en queries 'X vs Y' y 'mejor X'.</t>
  </si>
  <si>
    <t>Schema FAQPage en todas las páginas con FAQ visibles</t>
  </si>
  <si>
    <t>8 páginas con schema FAQ</t>
  </si>
  <si>
    <t>Páginas con FAQ</t>
  </si>
  <si>
    <t>Hace explícito a Google y a LLMs cuál es la estructura Q&amp;A.</t>
  </si>
  <si>
    <t>Schema Article + Person en blog (cada post nuevo)</t>
  </si>
  <si>
    <t>Schema en cada post</t>
  </si>
  <si>
    <t>Refuerza la autoría firmada y permite que el contenido sea citado con atribución.</t>
  </si>
  <si>
    <t>▶ Q3 — Presencia en fuentes que los LLMs citan (meses 7-9)</t>
  </si>
  <si>
    <t>Q3</t>
  </si>
  <si>
    <t>Eje C · Presencia en fuentes citadas</t>
  </si>
  <si>
    <t>Crear ficha Wikidata para la marca y personas clave</t>
  </si>
  <si>
    <t>Ficha Wikidata activa</t>
  </si>
  <si>
    <t>Citación</t>
  </si>
  <si>
    <t>wikidata.org</t>
  </si>
  <si>
    <t>Wikidata alimenta Knowledge Graph y a muchos LLMs.</t>
  </si>
  <si>
    <t>Gestión para aparecer en listicles del sector tipo 'mejores X'</t>
  </si>
  <si>
    <t>3-5 menciones nuevas en listicles</t>
  </si>
  <si>
    <t>Outreach a autores de blogs autoridad que ya tienen listicles.</t>
  </si>
  <si>
    <t>Generar menciones en Reddit/foros relevantes (sin spam)</t>
  </si>
  <si>
    <t>Medio-alto</t>
  </si>
  <si>
    <t>2-3 menciones orgánicas</t>
  </si>
  <si>
    <t>Responder en hilos relevantes con autoridad. Coordinado con MEDIOS de PR.</t>
  </si>
  <si>
    <t>Alta y verificación en 5-7 directorios sectoriales clave</t>
  </si>
  <si>
    <t>Perfiles completos y verificados</t>
  </si>
  <si>
    <t>Solapamiento con acciones Q1 de PR Digital · trabajo coordinado.</t>
  </si>
  <si>
    <t>▶ Q4 — Linkable assets + medición + iteración (meses 10-12)</t>
  </si>
  <si>
    <t>Q4</t>
  </si>
  <si>
    <t>Crear/optimizar página Wikipedia (si hay notabilidad suficiente)</t>
  </si>
  <si>
    <t>Página publicada y aceptada</t>
  </si>
  <si>
    <t>es.wikipedia.org / en.wikipedia.org</t>
  </si>
  <si>
    <t>Solo si el cliente tiene notabilidad verificable. Caso por caso.</t>
  </si>
  <si>
    <t>Validación completa con Schema Validator + Rich Results Test</t>
  </si>
  <si>
    <t>0 errores en validación</t>
  </si>
  <si>
    <t>Toda la web</t>
  </si>
  <si>
    <t>Cierre del año: schema 100% limpio.</t>
  </si>
  <si>
    <t>Plan de Knowledge Panel + alineación señales (Wikidata + LinkedIn + web)</t>
  </si>
  <si>
    <t>Panel activo a 6-9 meses</t>
  </si>
  <si>
    <t>Coordinación de todas las señales de entidad.</t>
  </si>
  <si>
    <t>Crear glosario sectorial con 30+ términos definidos</t>
  </si>
  <si>
    <t>Glosario indexable + linkable</t>
  </si>
  <si>
    <t>/glosario/</t>
  </si>
  <si>
    <t>Activo linkable que los LLMs citan en queries 'qué es X'.</t>
  </si>
  <si>
    <t>CALENDARIO EDITORIAL DE BLOG  ·  Lubrimallorca 2026  ·  Plan anual por clusters</t>
  </si>
  <si>
    <t>TIPO CONTENIDO</t>
  </si>
  <si>
    <t>TÍTULO PROPUESTO</t>
  </si>
  <si>
    <t>KEYWORD · VOL.</t>
  </si>
  <si>
    <t>INTENCIÓN</t>
  </si>
  <si>
    <t>CLUSTER TEMÁTICO</t>
  </si>
  <si>
    <t>URL DESTINO</t>
  </si>
  <si>
    <t>NOTAS / ÁNGULO</t>
  </si>
  <si>
    <t>▶ Cluster 1 — AdBlue (mayor volumen, KD 0-1) · meses 3-4</t>
  </si>
  <si>
    <t>Agosto</t>
  </si>
  <si>
    <t>Pilar</t>
  </si>
  <si>
    <t>Qué es el AdBlue y para qué sirve: guía completa</t>
  </si>
  <si>
    <t>adblue que es · 4.100</t>
  </si>
  <si>
    <t>Informacional</t>
  </si>
  <si>
    <t>AdBlue</t>
  </si>
  <si>
    <t>/blog/que-es-el-adblue/</t>
  </si>
  <si>
    <t>Artículo pilar de 1500+ palabras. Imán de tráfico y de citas en AI Overviews. Enlaza a /adblue/.</t>
  </si>
  <si>
    <t>Septiembre</t>
  </si>
  <si>
    <t>Cluster</t>
  </si>
  <si>
    <t>Anticristalizante de AdBlue: qué es y cuál elegir</t>
  </si>
  <si>
    <t>anticristalizante adblue · 3.300</t>
  </si>
  <si>
    <t>Comercial</t>
  </si>
  <si>
    <t>/blog/anticristalizante-adblue/</t>
  </si>
  <si>
    <t>Alto volumen y CPC. Conecta con producto. Enlaza al pilar de AdBlue.</t>
  </si>
  <si>
    <t>AdBlue cristalizado y otros problemas: causas y solución</t>
  </si>
  <si>
    <t>adblue problemas · 600</t>
  </si>
  <si>
    <t>/blog/adblue-cristalizado-problemas/</t>
  </si>
  <si>
    <t>Capta dueños de diésel con incidencias (alta conversión). Incluye 'resetear testigo adblue'.</t>
  </si>
  <si>
    <t>▶ Cluster 2 — Baterías de coche · meses 5-6</t>
  </si>
  <si>
    <t>Octubre</t>
  </si>
  <si>
    <t>Cómo cambiar la batería del coche paso a paso</t>
  </si>
  <si>
    <t>cambiar bateria coche · 1.600</t>
  </si>
  <si>
    <t>Baterías</t>
  </si>
  <si>
    <t>/blog/como-cambiar-bateria-coche/</t>
  </si>
  <si>
    <t>How-to con foto/diagrama. Enlaza a /baterias/ (Varta). Incluye 'desconectar batería'.</t>
  </si>
  <si>
    <t>¿Cuánto dura la batería de un coche?</t>
  </si>
  <si>
    <t>cuanto dura una bateria de coche · 1.200</t>
  </si>
  <si>
    <t>/blog/cuanto-dura-bateria-coche/</t>
  </si>
  <si>
    <t>KD 0. Conecta mantenimiento con venta de baterías.</t>
  </si>
  <si>
    <t>Noviembre</t>
  </si>
  <si>
    <t>¿Qué batería lleva mi coche? Guía para acertar</t>
  </si>
  <si>
    <t>que bateria lleva mi coche · 700</t>
  </si>
  <si>
    <t>/blog/que-bateria-lleva-mi-coche/</t>
  </si>
  <si>
    <t>Posible mini-herramienta de selección. Enlaza al catálogo de baterías Varta.</t>
  </si>
  <si>
    <t>▶ Cluster 3 — Aceites y lubricantes · meses 6-7</t>
  </si>
  <si>
    <t>Tipos de aceite de motor: mineral, sintético y semisintético</t>
  </si>
  <si>
    <t>tipos de aceite de motor · 700</t>
  </si>
  <si>
    <t>Aceites</t>
  </si>
  <si>
    <t>/blog/tipos-de-aceite-de-motor/</t>
  </si>
  <si>
    <t>Pilar del clúster de lubricantes. Enlaza a /lubricantes/.</t>
  </si>
  <si>
    <t>Diciembre</t>
  </si>
  <si>
    <t>Aceite 5W30 o 5W40: qué significan y cuál elegir</t>
  </si>
  <si>
    <t>aceite motor 5w30 · 800</t>
  </si>
  <si>
    <t>/blog/aceite-5w30-o-5w40/</t>
  </si>
  <si>
    <t>Resuelve la duda de viscosidad más buscada. Formato muy citable por LLMs.</t>
  </si>
  <si>
    <t>¿Cada cuánto cambiar el aceite del motor?</t>
  </si>
  <si>
    <t>cada cuanto cambiar aceite motor · 300</t>
  </si>
  <si>
    <t>/blog/cada-cuanto-cambiar-aceite-motor/</t>
  </si>
  <si>
    <t>Cierra el clúster de aceites. Refuerza enlazado interno hacia /lubricantes/.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</si>
</sst>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rgb="FFFFFFFF"/>
      <name val="Arial"/>
    </font>
    <font/>
    <font>
      <i/>
      <sz val="10.0"/>
      <color rgb="FF595959"/>
      <name val="Arial"/>
    </font>
    <font>
      <b/>
      <sz val="11.0"/>
      <color rgb="FFFFFFFF"/>
      <name val="Arial"/>
    </font>
    <font>
      <b/>
      <sz val="10.0"/>
      <color rgb="FF1F4E79"/>
      <name val="Arial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rgb="FF000000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2E75B6"/>
        <bgColor rgb="FF2E75B6"/>
      </patternFill>
    </fill>
    <fill>
      <patternFill patternType="solid">
        <fgColor rgb="FF1F4E79"/>
        <bgColor rgb="FF1F4E79"/>
      </patternFill>
    </fill>
    <fill>
      <patternFill patternType="solid">
        <fgColor rgb="FFC6EFCE"/>
        <bgColor rgb="FFC6EFCE"/>
      </patternFill>
    </fill>
    <fill>
      <patternFill patternType="solid">
        <fgColor rgb="FFBDD7EE"/>
        <bgColor rgb="FFBDD7EE"/>
      </patternFill>
    </fill>
    <fill>
      <patternFill patternType="solid">
        <fgColor rgb="FFD9D2E9"/>
        <bgColor rgb="FFD9D2E9"/>
      </patternFill>
    </fill>
    <fill>
      <patternFill patternType="solid">
        <fgColor rgb="FFFFC7CE"/>
        <bgColor rgb="FFFFC7CE"/>
      </patternFill>
    </fill>
    <fill>
      <patternFill patternType="solid">
        <fgColor rgb="FFFFD966"/>
        <bgColor rgb="FFFFD966"/>
      </patternFill>
    </fill>
    <fill>
      <patternFill patternType="solid">
        <fgColor rgb="FFFFEB9C"/>
        <bgColor rgb="FFFFEB9C"/>
      </patternFill>
    </fill>
    <fill>
      <patternFill patternType="solid">
        <fgColor rgb="FFBFBFBF"/>
        <bgColor rgb="FFBFBFBF"/>
      </patternFill>
    </fill>
    <fill>
      <patternFill patternType="solid">
        <fgColor rgb="FFD9E2F3"/>
        <bgColor rgb="FFD9E2F3"/>
      </patternFill>
    </fill>
  </fills>
  <borders count="7">
    <border/>
    <border>
      <left/>
      <top/>
      <bottom/>
    </border>
    <border>
      <top/>
      <bottom/>
    </border>
    <border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shrinkToFit="0" vertical="center" wrapText="0"/>
    </xf>
    <xf borderId="4" fillId="3" fontId="4" numFmtId="0" xfId="0" applyAlignment="1" applyBorder="1" applyFill="1" applyFont="1">
      <alignment horizontal="left" shrinkToFit="0" vertical="center" wrapText="1"/>
    </xf>
    <xf borderId="4" fillId="0" fontId="5" numFmtId="0" xfId="0" applyAlignment="1" applyBorder="1" applyFont="1">
      <alignment horizontal="left" shrinkToFit="0" vertical="top" wrapText="1"/>
    </xf>
    <xf borderId="4" fillId="0" fontId="6" numFmtId="0" xfId="0" applyAlignment="1" applyBorder="1" applyFont="1">
      <alignment horizontal="center" shrinkToFit="0" vertical="top" wrapText="1"/>
    </xf>
    <xf borderId="4" fillId="0" fontId="6" numFmtId="9" xfId="0" applyAlignment="1" applyBorder="1" applyFont="1" applyNumberFormat="1">
      <alignment horizontal="center" shrinkToFit="0" vertical="top" wrapText="1"/>
    </xf>
    <xf borderId="4" fillId="4" fontId="7" numFmtId="0" xfId="0" applyAlignment="1" applyBorder="1" applyFill="1" applyFont="1">
      <alignment horizontal="left" shrinkToFit="0" vertical="center" wrapText="0"/>
    </xf>
    <xf borderId="5" fillId="0" fontId="8" numFmtId="0" xfId="0" applyAlignment="1" applyBorder="1" applyFont="1">
      <alignment horizontal="left" shrinkToFit="0" vertical="top" wrapText="1"/>
    </xf>
    <xf borderId="6" fillId="0" fontId="2" numFmtId="0" xfId="0" applyBorder="1" applyFont="1"/>
    <xf borderId="4" fillId="0" fontId="8" numFmtId="0" xfId="0" applyAlignment="1" applyBorder="1" applyFont="1">
      <alignment horizontal="left" shrinkToFit="0" vertical="top" wrapText="1"/>
    </xf>
    <xf borderId="4" fillId="0" fontId="8" numFmtId="0" xfId="0" applyAlignment="1" applyBorder="1" applyFont="1">
      <alignment horizontal="center" shrinkToFit="0" vertical="top" wrapText="1"/>
    </xf>
    <xf borderId="4" fillId="0" fontId="8" numFmtId="9" xfId="0" applyAlignment="1" applyBorder="1" applyFont="1" applyNumberFormat="1">
      <alignment horizontal="center" shrinkToFit="0" vertical="top" wrapText="1"/>
    </xf>
    <xf borderId="4" fillId="5" fontId="7" numFmtId="0" xfId="0" applyAlignment="1" applyBorder="1" applyFill="1" applyFont="1">
      <alignment horizontal="left" shrinkToFit="0" vertical="center" wrapText="0"/>
    </xf>
    <xf borderId="4" fillId="6" fontId="7" numFmtId="0" xfId="0" applyAlignment="1" applyBorder="1" applyFill="1" applyFont="1">
      <alignment horizontal="left" shrinkToFit="0" vertical="center" wrapText="0"/>
    </xf>
    <xf borderId="4" fillId="7" fontId="7" numFmtId="0" xfId="0" applyAlignment="1" applyBorder="1" applyFill="1" applyFont="1">
      <alignment horizontal="left" shrinkToFit="0" vertical="center" wrapText="0"/>
    </xf>
    <xf borderId="4" fillId="8" fontId="7" numFmtId="0" xfId="0" applyAlignment="1" applyBorder="1" applyFill="1" applyFont="1">
      <alignment horizontal="left" shrinkToFit="0" vertical="center" wrapText="0"/>
    </xf>
    <xf borderId="4" fillId="9" fontId="7" numFmtId="0" xfId="0" applyAlignment="1" applyBorder="1" applyFill="1" applyFont="1">
      <alignment horizontal="left" shrinkToFit="0" vertical="center" wrapText="0"/>
    </xf>
    <xf borderId="4" fillId="10" fontId="7" numFmtId="0" xfId="0" applyAlignment="1" applyBorder="1" applyFill="1" applyFont="1">
      <alignment horizontal="left" shrinkToFit="0" vertical="center" wrapText="0"/>
    </xf>
    <xf borderId="4" fillId="11" fontId="6" numFmtId="0" xfId="0" applyAlignment="1" applyBorder="1" applyFill="1" applyFont="1">
      <alignment horizontal="center" shrinkToFit="0" vertical="top" wrapText="1"/>
    </xf>
    <xf borderId="1" fillId="3" fontId="4" numFmtId="0" xfId="0" applyAlignment="1" applyBorder="1" applyFont="1">
      <alignment horizontal="left" shrinkToFit="0" vertical="center" wrapText="0"/>
    </xf>
    <xf borderId="4" fillId="0" fontId="8" numFmtId="0" xfId="0" applyAlignment="1" applyBorder="1" applyFont="1">
      <alignment horizontal="center" readingOrder="0" shrinkToFit="0" vertical="top" wrapText="1"/>
    </xf>
  </cellXfs>
  <cellStyles count="1">
    <cellStyle xfId="0" name="Normal" builtinId="0"/>
  </cellStyles>
  <dxfs count="7">
    <dxf>
      <font>
        <b/>
        <sz val="10.0"/>
        <color rgb="FF000000"/>
        <name val="Arial"/>
      </font>
      <fill>
        <patternFill patternType="solid">
          <fgColor rgb="FFC6EFCE"/>
          <bgColor rgb="FFC6EFCE"/>
        </patternFill>
      </fill>
      <border/>
    </dxf>
    <dxf>
      <font>
        <b/>
        <sz val="10.0"/>
        <color rgb="FF000000"/>
        <name val="Arial"/>
      </font>
      <fill>
        <patternFill patternType="solid">
          <fgColor rgb="FFBDD7EE"/>
          <bgColor rgb="FFBDD7EE"/>
        </patternFill>
      </fill>
      <border/>
    </dxf>
    <dxf>
      <font>
        <sz val="10.0"/>
        <color rgb="FF000000"/>
        <name val="Arial"/>
      </font>
      <fill>
        <patternFill patternType="solid">
          <fgColor rgb="FFD9D2E9"/>
          <bgColor rgb="FFD9D2E9"/>
        </patternFill>
      </fill>
      <border/>
    </dxf>
    <dxf>
      <font>
        <b/>
        <sz val="10.0"/>
        <color rgb="FFC00000"/>
        <name val="Arial"/>
      </font>
      <fill>
        <patternFill patternType="solid">
          <fgColor rgb="FFFFC7CE"/>
          <bgColor rgb="FFFFC7CE"/>
        </patternFill>
      </fill>
      <border/>
    </dxf>
    <dxf>
      <font>
        <sz val="10.0"/>
        <color rgb="FF000000"/>
        <name val="Arial"/>
      </font>
      <fill>
        <patternFill patternType="solid">
          <fgColor rgb="FFFFD966"/>
          <bgColor rgb="FFFFD966"/>
        </patternFill>
      </fill>
      <border/>
    </dxf>
    <dxf>
      <font>
        <sz val="10.0"/>
        <color rgb="FF000000"/>
        <name val="Arial"/>
      </font>
      <fill>
        <patternFill patternType="solid">
          <fgColor rgb="FFFFEB9C"/>
          <bgColor rgb="FFFFEB9C"/>
        </patternFill>
      </fill>
      <border/>
    </dxf>
    <dxf>
      <font>
        <sz val="10.0"/>
        <color rgb="FF595959"/>
        <name val="Arial"/>
      </font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3" width="12.0"/>
    <col customWidth="1" min="4" max="4" width="8.0"/>
    <col customWidth="1" min="5" max="7" width="12.0"/>
    <col customWidth="1" min="8" max="8" width="13.0"/>
    <col customWidth="1" min="9" max="9" width="30.0"/>
    <col customWidth="1" min="10" max="26" width="8.71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>
      <c r="A2" s="4"/>
    </row>
    <row r="4" ht="27.75" customHeight="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ht="25.5" customHeight="1">
      <c r="A5" s="6" t="s">
        <v>9</v>
      </c>
      <c r="B5" s="7">
        <f>COUNTA('Planning Alta SEO'!C:C)+COUNTA('Gestión Mensual'!C:C)+COUNTA('PR Digital &amp; Marca'!C:C)+COUNTA('Acciones GEO-LLM'!C:C)+COUNTA('Calendario Blog'!C:C)-5</f>
        <v>55</v>
      </c>
      <c r="C5" s="7" t="str">
        <f>COUNTIF('Planning Alta SEO'!E:E,"Hecho")+COUNTIF('Gestión Mensual'!E:E,"Hecho")+COUNTIF('PR Digital &amp; Marca'!E:E,"Hecho")+COUNTIF('Acciones GEO-LLM'!E:E,"Hecho")+COUNTIF('Calendario Blog'!E:E,"Hecho")</f>
        <v>#REF!</v>
      </c>
      <c r="D5" s="7" t="str">
        <f>COUNTIF('Planning Alta SEO'!E:E,"En Progreso")+COUNTIF('Gestión Mensual'!E:E,"En Progreso")+COUNTIF('PR Digital &amp; Marca'!E:E,"En Progreso")+COUNTIF('Acciones GEO-LLM'!E:E,"En Progreso")+COUNTIF('Calendario Blog'!E:E,"En Progreso")</f>
        <v>#REF!</v>
      </c>
      <c r="E5" s="7" t="str">
        <f>COUNTIF('Planning Alta SEO'!E:E,"Bloqueado")+COUNTIF('Gestión Mensual'!E:E,"Bloqueado")+COUNTIF('PR Digital &amp; Marca'!E:E,"Bloqueado")+COUNTIF('Acciones GEO-LLM'!E:E,"Bloqueado")+COUNTIF('Calendario Blog'!E:E,"Bloqueado")</f>
        <v>#REF!</v>
      </c>
      <c r="F5" s="7" t="s">
        <v>10</v>
      </c>
      <c r="G5" s="8">
        <f>IFERROR(C5/B5,0)</f>
        <v>0</v>
      </c>
      <c r="H5" s="7" t="str">
        <f>IF(G5&gt;=0.75,"🟢 En ruta",IF(G5&gt;=0.4,"🟡 Atención","🔴 Alerta"))</f>
        <v>🔴 Alerta</v>
      </c>
      <c r="I5" s="7"/>
    </row>
    <row r="8" ht="24.0" customHeight="1">
      <c r="A8" s="1" t="s">
        <v>11</v>
      </c>
      <c r="B8" s="2"/>
      <c r="C8" s="2"/>
      <c r="D8" s="3"/>
      <c r="F8" s="1" t="s">
        <v>12</v>
      </c>
      <c r="G8" s="2"/>
      <c r="H8" s="3"/>
    </row>
    <row r="9" ht="39.0" customHeight="1">
      <c r="A9" s="5" t="s">
        <v>13</v>
      </c>
      <c r="B9" s="5" t="s">
        <v>14</v>
      </c>
      <c r="C9" s="5" t="s">
        <v>15</v>
      </c>
      <c r="D9" s="5" t="s">
        <v>16</v>
      </c>
      <c r="F9" s="9" t="s">
        <v>17</v>
      </c>
      <c r="G9" s="10" t="s">
        <v>18</v>
      </c>
      <c r="H9" s="11"/>
    </row>
    <row r="10" ht="15.0" customHeight="1">
      <c r="A10" s="12" t="s">
        <v>19</v>
      </c>
      <c r="B10" s="13">
        <f>COUNTIF('Planning Alta SEO'!C:C,"*Tecnico*")+COUNTIF('Gestión Mensual'!C:C,"*Tecnico*")</f>
        <v>0</v>
      </c>
      <c r="C10" s="13">
        <f>COUNTIFS('Planning Alta SEO'!C:C,"*Tecnico*",'Planning Alta SEO'!E:E,"Hecho")+COUNTIFS('Gestión Mensual'!C:C,"*Tecnico*",'Gestión Mensual'!E:E,"Hecho")</f>
        <v>0</v>
      </c>
      <c r="D10" s="14">
        <f t="shared" ref="D10:D18" si="1">IFERROR(C10/B10,0)</f>
        <v>0</v>
      </c>
      <c r="F10" s="15" t="s">
        <v>20</v>
      </c>
      <c r="G10" s="10" t="s">
        <v>21</v>
      </c>
      <c r="H10" s="11"/>
    </row>
    <row r="11" ht="15.0" customHeight="1">
      <c r="A11" s="12" t="s">
        <v>22</v>
      </c>
      <c r="B11" s="13">
        <f>COUNTIF('Planning Alta SEO'!C:C,"*On-Page*")+COUNTIF('Gestión Mensual'!C:C,"*On-Page*")</f>
        <v>6</v>
      </c>
      <c r="C11" s="13">
        <f>COUNTIFS('Planning Alta SEO'!C:C,"*On-Page*",'Planning Alta SEO'!E:E,"Hecho")+COUNTIFS('Gestión Mensual'!C:C,"*On-Page*",'Gestión Mensual'!E:E,"Hecho")</f>
        <v>1</v>
      </c>
      <c r="D11" s="14">
        <f t="shared" si="1"/>
        <v>0.1666666667</v>
      </c>
      <c r="F11" s="16" t="s">
        <v>23</v>
      </c>
      <c r="G11" s="10" t="s">
        <v>24</v>
      </c>
      <c r="H11" s="11"/>
    </row>
    <row r="12" ht="23.25" customHeight="1">
      <c r="A12" s="12" t="s">
        <v>25</v>
      </c>
      <c r="B12" s="13">
        <f>COUNTIF('Planning Alta SEO'!C:C,"*Contenido*")+COUNTIF('Gestión Mensual'!C:C,"*Contenido*")+COUNTA('Calendario Blog'!C:C)-1</f>
        <v>14</v>
      </c>
      <c r="C12" s="13">
        <f>COUNTIFS('Planning Alta SEO'!C:C,"*Contenido*",'Planning Alta SEO'!E:E,"Hecho")+COUNTIFS('Gestión Mensual'!C:C,"*Contenido*",'Gestión Mensual'!E:E,"Hecho")+COUNTIF('Calendario Blog'!E:E,"Hecho")</f>
        <v>0</v>
      </c>
      <c r="D12" s="14">
        <f t="shared" si="1"/>
        <v>0</v>
      </c>
      <c r="F12" s="17" t="s">
        <v>26</v>
      </c>
      <c r="G12" s="10" t="s">
        <v>27</v>
      </c>
      <c r="H12" s="11"/>
    </row>
    <row r="13">
      <c r="A13" s="12" t="s">
        <v>28</v>
      </c>
      <c r="B13" s="13">
        <f>COUNTIF('Planning Alta SEO'!C:C,"*Autoridad*")+COUNTIF('Gestión Mensual'!C:C,"*Autoridad*")</f>
        <v>5</v>
      </c>
      <c r="C13" s="13">
        <f>COUNTIFS('Planning Alta SEO'!C:C,"*Autoridad*",'Planning Alta SEO'!E:E,"Hecho")+COUNTIFS('Gestión Mensual'!C:C,"*Autoridad*",'Gestión Mensual'!E:E,"Hecho")</f>
        <v>0</v>
      </c>
      <c r="D13" s="14">
        <f t="shared" si="1"/>
        <v>0</v>
      </c>
    </row>
    <row r="14">
      <c r="A14" s="12" t="s">
        <v>29</v>
      </c>
      <c r="B14" s="13">
        <f>COUNTIF('Planning Alta SEO'!C:C,"*EEAT*")+COUNTIF('Gestión Mensual'!C:C,"*EEAT*")</f>
        <v>0</v>
      </c>
      <c r="C14" s="13">
        <f>COUNTIFS('Planning Alta SEO'!C:C,"*EEAT*",'Planning Alta SEO'!E:E,"Hecho")+COUNTIFS('Gestión Mensual'!C:C,"*EEAT*",'Gestión Mensual'!E:E,"Hecho")</f>
        <v>0</v>
      </c>
      <c r="D14" s="14">
        <f t="shared" si="1"/>
        <v>0</v>
      </c>
      <c r="F14" s="1" t="s">
        <v>30</v>
      </c>
      <c r="G14" s="2"/>
      <c r="H14" s="3"/>
    </row>
    <row r="15" ht="23.25" customHeight="1">
      <c r="A15" s="12" t="s">
        <v>31</v>
      </c>
      <c r="B15" s="13">
        <f>COUNTIF('Planning Alta SEO'!C:C,"*SGE*")+COUNTIF('Gestión Mensual'!C:C,"*SGE*")+COUNTA('Acciones GEO-LLM'!C:C)-1</f>
        <v>17</v>
      </c>
      <c r="C15" s="13">
        <f>COUNTIFS('Planning Alta SEO'!C:C,"*SGE*",'Planning Alta SEO'!E:E,"Hecho")+COUNTIFS('Gestión Mensual'!C:C,"*SGE*",'Gestión Mensual'!E:E,"Hecho")+COUNTIF('Acciones GEO-LLM'!E:E,"Hecho")</f>
        <v>1</v>
      </c>
      <c r="D15" s="14">
        <f t="shared" si="1"/>
        <v>0.05882352941</v>
      </c>
      <c r="F15" s="17" t="s">
        <v>32</v>
      </c>
      <c r="G15" s="10" t="s">
        <v>33</v>
      </c>
      <c r="H15" s="11"/>
    </row>
    <row r="16" ht="23.25" customHeight="1">
      <c r="A16" s="12" t="s">
        <v>34</v>
      </c>
      <c r="B16" s="13">
        <f>COUNTIF('Planning Alta SEO'!C:C,"*Local*")+COUNTIF('Gestión Mensual'!C:C,"*Local*")</f>
        <v>5</v>
      </c>
      <c r="C16" s="13">
        <f>COUNTIFS('Planning Alta SEO'!C:C,"*Local*",'Planning Alta SEO'!E:E,"Hecho")+COUNTIFS('Gestión Mensual'!C:C,"*Local*",'Gestión Mensual'!E:E,"Hecho")</f>
        <v>0</v>
      </c>
      <c r="D16" s="14">
        <f t="shared" si="1"/>
        <v>0</v>
      </c>
      <c r="F16" s="18" t="s">
        <v>35</v>
      </c>
      <c r="G16" s="10" t="s">
        <v>36</v>
      </c>
      <c r="H16" s="11"/>
    </row>
    <row r="17" ht="23.25" customHeight="1">
      <c r="A17" s="12" t="s">
        <v>37</v>
      </c>
      <c r="B17" s="13">
        <f>COUNTIF('Planning Alta SEO'!C:C,"*Analitica*")+COUNTIF('Gestión Mensual'!C:C,"*Analitica*")</f>
        <v>0</v>
      </c>
      <c r="C17" s="13">
        <f>COUNTIFS('Planning Alta SEO'!C:C,"*Analitica*",'Planning Alta SEO'!E:E,"Hecho")+COUNTIFS('Gestión Mensual'!C:C,"*Analitica*",'Gestión Mensual'!E:E,"Hecho")</f>
        <v>0</v>
      </c>
      <c r="D17" s="14">
        <f t="shared" si="1"/>
        <v>0</v>
      </c>
      <c r="F17" s="19" t="s">
        <v>38</v>
      </c>
      <c r="G17" s="10" t="s">
        <v>39</v>
      </c>
      <c r="H17" s="11"/>
    </row>
    <row r="18" ht="23.25" customHeight="1">
      <c r="A18" s="12" t="s">
        <v>40</v>
      </c>
      <c r="B18" s="13">
        <f>COUNTA('PR Digital &amp; Marca'!C:C)-1</f>
        <v>0</v>
      </c>
      <c r="C18" s="13" t="str">
        <f>COUNTIF('PR Digital &amp; Marca'!E:E,"Hecho")</f>
        <v>#REF!</v>
      </c>
      <c r="D18" s="14">
        <f t="shared" si="1"/>
        <v>0</v>
      </c>
      <c r="F18" s="20" t="s">
        <v>41</v>
      </c>
      <c r="G18" s="10" t="s">
        <v>42</v>
      </c>
      <c r="H18" s="11"/>
    </row>
    <row r="21" ht="24.0" customHeight="1">
      <c r="A21" s="1" t="s">
        <v>43</v>
      </c>
      <c r="B21" s="2"/>
      <c r="C21" s="2"/>
      <c r="D21" s="2"/>
      <c r="E21" s="2"/>
      <c r="F21" s="2"/>
      <c r="G21" s="2"/>
      <c r="H21" s="2"/>
      <c r="I21" s="3"/>
    </row>
    <row r="22" ht="25.5" customHeight="1">
      <c r="A22" s="5" t="s">
        <v>44</v>
      </c>
      <c r="B22" s="5" t="s">
        <v>45</v>
      </c>
      <c r="C22" s="5" t="s">
        <v>46</v>
      </c>
      <c r="D22" s="5" t="s">
        <v>47</v>
      </c>
      <c r="E22" s="5" t="s">
        <v>48</v>
      </c>
      <c r="F22" s="5" t="s">
        <v>49</v>
      </c>
      <c r="G22" s="5" t="s">
        <v>50</v>
      </c>
      <c r="H22" s="5" t="s">
        <v>51</v>
      </c>
      <c r="I22" s="5" t="s">
        <v>52</v>
      </c>
    </row>
    <row r="23" ht="15.75" customHeight="1">
      <c r="A23" s="12" t="s">
        <v>53</v>
      </c>
      <c r="B23" s="13">
        <v>8.0</v>
      </c>
      <c r="C23" s="13">
        <v>0.0</v>
      </c>
      <c r="D23" s="13">
        <v>6.0</v>
      </c>
      <c r="E23" s="13">
        <f t="shared" ref="E23:E29" si="2">B23+C23+D23</f>
        <v>14</v>
      </c>
      <c r="F23" s="13"/>
      <c r="G23" s="13">
        <f t="shared" ref="G23:G30" si="3">IFERROR(F23-E23,"—")</f>
        <v>-14</v>
      </c>
      <c r="H23" s="13" t="str">
        <f t="shared" ref="H23:H29" si="4">IF(F23="","Pendiente",IF(ABS(G23)&lt;=2,"🟢 OK",IF(G23&gt;0,"🟠 Sobreuso","🟡 Infrauso")))</f>
        <v>Pendiente</v>
      </c>
      <c r="I23" s="12"/>
    </row>
    <row r="24" ht="15.75" customHeight="1">
      <c r="A24" s="12" t="s">
        <v>54</v>
      </c>
      <c r="B24" s="13">
        <v>8.0</v>
      </c>
      <c r="C24" s="13">
        <v>0.0</v>
      </c>
      <c r="D24" s="13">
        <v>0.0</v>
      </c>
      <c r="E24" s="13">
        <f t="shared" si="2"/>
        <v>8</v>
      </c>
      <c r="F24" s="13"/>
      <c r="G24" s="13">
        <f t="shared" si="3"/>
        <v>-8</v>
      </c>
      <c r="H24" s="13" t="str">
        <f t="shared" si="4"/>
        <v>Pendiente</v>
      </c>
      <c r="I24" s="12"/>
    </row>
    <row r="25" ht="15.75" customHeight="1">
      <c r="A25" s="12" t="s">
        <v>55</v>
      </c>
      <c r="B25" s="13">
        <v>0.0</v>
      </c>
      <c r="C25" s="13">
        <v>8.0</v>
      </c>
      <c r="D25" s="13">
        <v>0.0</v>
      </c>
      <c r="E25" s="13">
        <f t="shared" si="2"/>
        <v>8</v>
      </c>
      <c r="F25" s="13"/>
      <c r="G25" s="13">
        <f t="shared" si="3"/>
        <v>-8</v>
      </c>
      <c r="H25" s="13" t="str">
        <f t="shared" si="4"/>
        <v>Pendiente</v>
      </c>
      <c r="I25" s="12"/>
    </row>
    <row r="26" ht="15.75" customHeight="1">
      <c r="A26" s="12" t="s">
        <v>56</v>
      </c>
      <c r="B26" s="13">
        <v>0.0</v>
      </c>
      <c r="C26" s="13">
        <v>8.0</v>
      </c>
      <c r="D26" s="13">
        <v>6.0</v>
      </c>
      <c r="E26" s="13">
        <f t="shared" si="2"/>
        <v>14</v>
      </c>
      <c r="F26" s="13"/>
      <c r="G26" s="13">
        <f t="shared" si="3"/>
        <v>-14</v>
      </c>
      <c r="H26" s="13" t="str">
        <f t="shared" si="4"/>
        <v>Pendiente</v>
      </c>
      <c r="I26" s="12"/>
    </row>
    <row r="27" ht="15.75" customHeight="1">
      <c r="A27" s="12" t="s">
        <v>57</v>
      </c>
      <c r="B27" s="13">
        <v>0.0</v>
      </c>
      <c r="C27" s="13">
        <v>8.0</v>
      </c>
      <c r="D27" s="13">
        <v>0.0</v>
      </c>
      <c r="E27" s="13">
        <f t="shared" si="2"/>
        <v>8</v>
      </c>
      <c r="F27" s="13"/>
      <c r="G27" s="13">
        <f t="shared" si="3"/>
        <v>-8</v>
      </c>
      <c r="H27" s="13" t="str">
        <f t="shared" si="4"/>
        <v>Pendiente</v>
      </c>
      <c r="I27" s="12"/>
    </row>
    <row r="28" ht="15.75" customHeight="1">
      <c r="A28" s="12" t="s">
        <v>58</v>
      </c>
      <c r="B28" s="13">
        <v>0.0</v>
      </c>
      <c r="C28" s="13">
        <v>8.0</v>
      </c>
      <c r="D28" s="13">
        <v>0.0</v>
      </c>
      <c r="E28" s="13">
        <f t="shared" si="2"/>
        <v>8</v>
      </c>
      <c r="F28" s="13"/>
      <c r="G28" s="13">
        <f t="shared" si="3"/>
        <v>-8</v>
      </c>
      <c r="H28" s="13" t="str">
        <f t="shared" si="4"/>
        <v>Pendiente</v>
      </c>
      <c r="I28" s="12"/>
    </row>
    <row r="29" ht="15.75" customHeight="1">
      <c r="A29" s="12" t="s">
        <v>59</v>
      </c>
      <c r="B29" s="13">
        <v>0.0</v>
      </c>
      <c r="C29" s="13">
        <v>8.0</v>
      </c>
      <c r="D29" s="13">
        <v>6.0</v>
      </c>
      <c r="E29" s="13">
        <f t="shared" si="2"/>
        <v>14</v>
      </c>
      <c r="F29" s="13"/>
      <c r="G29" s="13">
        <f t="shared" si="3"/>
        <v>-14</v>
      </c>
      <c r="H29" s="13" t="str">
        <f t="shared" si="4"/>
        <v>Pendiente</v>
      </c>
      <c r="I29" s="12"/>
    </row>
    <row r="30" ht="15.75" customHeight="1">
      <c r="A30" s="21" t="s">
        <v>60</v>
      </c>
      <c r="B30" s="21">
        <f t="shared" ref="B30:F30" si="5">SUM(B23:B29)</f>
        <v>16</v>
      </c>
      <c r="C30" s="21">
        <f t="shared" si="5"/>
        <v>40</v>
      </c>
      <c r="D30" s="21">
        <f t="shared" si="5"/>
        <v>18</v>
      </c>
      <c r="E30" s="21">
        <f t="shared" si="5"/>
        <v>74</v>
      </c>
      <c r="F30" s="21">
        <f t="shared" si="5"/>
        <v>0</v>
      </c>
      <c r="G30" s="21">
        <f t="shared" si="3"/>
        <v>-74</v>
      </c>
      <c r="H30" s="21"/>
      <c r="I30" s="21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G12:H12"/>
    <mergeCell ref="F14:H14"/>
    <mergeCell ref="G15:H15"/>
    <mergeCell ref="G16:H16"/>
    <mergeCell ref="G17:H17"/>
    <mergeCell ref="G18:H18"/>
    <mergeCell ref="A21:I21"/>
    <mergeCell ref="A1:I1"/>
    <mergeCell ref="A2:I2"/>
    <mergeCell ref="A8:D8"/>
    <mergeCell ref="F8:H8"/>
    <mergeCell ref="G9:H9"/>
    <mergeCell ref="G10:H10"/>
    <mergeCell ref="G11:H11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1.0"/>
    <col customWidth="1" min="2" max="3" width="18.0"/>
    <col customWidth="1" min="4" max="4" width="50.0"/>
    <col customWidth="1" min="5" max="5" width="13.0"/>
    <col customWidth="1" min="6" max="6" width="16.0"/>
    <col customWidth="1" min="7" max="7" width="14.0"/>
    <col customWidth="1" min="8" max="8" width="30.0"/>
    <col customWidth="1" min="9" max="9" width="18.0"/>
    <col customWidth="1" min="10" max="10" width="28.0"/>
    <col customWidth="1" min="11" max="12" width="8.0"/>
    <col customWidth="1" min="13" max="13" width="50.0"/>
    <col customWidth="1" min="14" max="26" width="8.71"/>
  </cols>
  <sheetData>
    <row r="1" ht="31.5" customHeight="1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3" ht="31.5" customHeight="1">
      <c r="A3" s="5" t="s">
        <v>44</v>
      </c>
      <c r="B3" s="5"/>
      <c r="C3" s="5" t="s">
        <v>62</v>
      </c>
      <c r="D3" s="5" t="s">
        <v>63</v>
      </c>
      <c r="E3" s="5" t="s">
        <v>51</v>
      </c>
      <c r="F3" s="5" t="s">
        <v>64</v>
      </c>
      <c r="G3" s="5" t="s">
        <v>65</v>
      </c>
      <c r="H3" s="5" t="s">
        <v>66</v>
      </c>
      <c r="I3" s="5" t="s">
        <v>67</v>
      </c>
      <c r="J3" s="5" t="s">
        <v>68</v>
      </c>
      <c r="K3" s="5" t="s">
        <v>69</v>
      </c>
      <c r="L3" s="5" t="s">
        <v>70</v>
      </c>
      <c r="M3" s="5" t="s">
        <v>71</v>
      </c>
    </row>
    <row r="4" ht="25.5" customHeight="1">
      <c r="A4" s="22" t="s">
        <v>72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ht="36.0" customHeight="1">
      <c r="A5" s="23" t="s">
        <v>73</v>
      </c>
      <c r="B5" s="12"/>
      <c r="C5" s="12" t="s">
        <v>19</v>
      </c>
      <c r="D5" s="12" t="s">
        <v>74</v>
      </c>
      <c r="E5" s="13" t="s">
        <v>75</v>
      </c>
      <c r="F5" s="13" t="s">
        <v>76</v>
      </c>
      <c r="G5" s="13" t="s">
        <v>77</v>
      </c>
      <c r="H5" s="12" t="s">
        <v>78</v>
      </c>
      <c r="I5" s="13" t="s">
        <v>79</v>
      </c>
      <c r="J5" s="12" t="s">
        <v>79</v>
      </c>
      <c r="K5" s="13">
        <v>0.5</v>
      </c>
      <c r="L5" s="13">
        <v>0.5</v>
      </c>
      <c r="M5" s="12" t="s">
        <v>80</v>
      </c>
    </row>
    <row r="6" ht="36.0" customHeight="1">
      <c r="A6" s="23" t="s">
        <v>73</v>
      </c>
      <c r="B6" s="12"/>
      <c r="C6" s="12" t="s">
        <v>19</v>
      </c>
      <c r="D6" s="12" t="s">
        <v>81</v>
      </c>
      <c r="E6" s="13" t="s">
        <v>75</v>
      </c>
      <c r="F6" s="13" t="s">
        <v>76</v>
      </c>
      <c r="G6" s="13" t="s">
        <v>82</v>
      </c>
      <c r="H6" s="12" t="s">
        <v>83</v>
      </c>
      <c r="I6" s="13" t="s">
        <v>84</v>
      </c>
      <c r="J6" s="12" t="s">
        <v>85</v>
      </c>
      <c r="K6" s="13">
        <v>4.0</v>
      </c>
      <c r="L6" s="13">
        <v>4.0</v>
      </c>
      <c r="M6" s="12" t="s">
        <v>86</v>
      </c>
    </row>
    <row r="7" ht="36.0" customHeight="1">
      <c r="A7" s="23" t="s">
        <v>73</v>
      </c>
      <c r="B7" s="12"/>
      <c r="C7" s="12" t="s">
        <v>22</v>
      </c>
      <c r="D7" s="12" t="s">
        <v>87</v>
      </c>
      <c r="E7" s="13" t="s">
        <v>75</v>
      </c>
      <c r="F7" s="13" t="s">
        <v>76</v>
      </c>
      <c r="G7" s="13" t="s">
        <v>82</v>
      </c>
      <c r="H7" s="12" t="s">
        <v>88</v>
      </c>
      <c r="I7" s="13" t="s">
        <v>89</v>
      </c>
      <c r="J7" s="12" t="s">
        <v>85</v>
      </c>
      <c r="K7" s="13">
        <v>3.5</v>
      </c>
      <c r="L7" s="13">
        <v>3.5</v>
      </c>
      <c r="M7" s="12" t="s">
        <v>90</v>
      </c>
    </row>
    <row r="8" ht="36.0" customHeight="1">
      <c r="A8" s="23" t="s">
        <v>73</v>
      </c>
      <c r="B8" s="12"/>
      <c r="C8" s="12" t="s">
        <v>31</v>
      </c>
      <c r="D8" s="12" t="s">
        <v>91</v>
      </c>
      <c r="E8" s="13" t="s">
        <v>75</v>
      </c>
      <c r="F8" s="13" t="s">
        <v>76</v>
      </c>
      <c r="G8" s="13" t="s">
        <v>77</v>
      </c>
      <c r="H8" s="12" t="s">
        <v>92</v>
      </c>
      <c r="I8" s="13" t="s">
        <v>93</v>
      </c>
      <c r="J8" s="12" t="s">
        <v>85</v>
      </c>
      <c r="K8" s="13">
        <v>2.0</v>
      </c>
      <c r="L8" s="13">
        <v>2.0</v>
      </c>
      <c r="M8" s="12" t="s">
        <v>94</v>
      </c>
    </row>
    <row r="9" ht="36.0" customHeight="1">
      <c r="A9" s="23" t="s">
        <v>73</v>
      </c>
      <c r="B9" s="12"/>
      <c r="C9" s="12" t="s">
        <v>37</v>
      </c>
      <c r="D9" s="12" t="s">
        <v>95</v>
      </c>
      <c r="E9" s="13" t="s">
        <v>75</v>
      </c>
      <c r="F9" s="13" t="s">
        <v>76</v>
      </c>
      <c r="G9" s="13" t="s">
        <v>77</v>
      </c>
      <c r="H9" s="12" t="s">
        <v>96</v>
      </c>
      <c r="I9" s="13" t="s">
        <v>79</v>
      </c>
      <c r="J9" s="12" t="s">
        <v>79</v>
      </c>
      <c r="K9" s="13">
        <v>1.0</v>
      </c>
      <c r="L9" s="13">
        <v>0.0</v>
      </c>
      <c r="M9" s="12" t="s">
        <v>97</v>
      </c>
    </row>
    <row r="10" ht="25.5" customHeight="1">
      <c r="A10" s="2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ht="36.0" customHeight="1">
      <c r="A11" s="23"/>
      <c r="B11" s="12"/>
      <c r="C11" s="12"/>
      <c r="D11" s="12"/>
      <c r="E11" s="13"/>
      <c r="F11" s="13"/>
      <c r="G11" s="13"/>
      <c r="H11" s="12"/>
      <c r="I11" s="13"/>
      <c r="J11" s="12"/>
      <c r="K11" s="13"/>
      <c r="L11" s="13"/>
      <c r="M11" s="12"/>
    </row>
    <row r="12" ht="36.0" customHeight="1">
      <c r="A12" s="23"/>
      <c r="B12" s="12"/>
      <c r="C12" s="12"/>
      <c r="D12" s="12"/>
      <c r="E12" s="13"/>
      <c r="F12" s="13"/>
      <c r="G12" s="13"/>
      <c r="H12" s="12"/>
      <c r="I12" s="13"/>
      <c r="J12" s="12"/>
      <c r="K12" s="13"/>
      <c r="L12" s="13"/>
      <c r="M12" s="12"/>
    </row>
    <row r="13" ht="36.0" customHeight="1">
      <c r="A13" s="23"/>
      <c r="B13" s="12"/>
      <c r="C13" s="12"/>
      <c r="D13" s="12"/>
      <c r="E13" s="13"/>
      <c r="F13" s="13"/>
      <c r="G13" s="13"/>
      <c r="H13" s="12"/>
      <c r="I13" s="13"/>
      <c r="J13" s="12"/>
      <c r="K13" s="13"/>
      <c r="L13" s="13"/>
      <c r="M13" s="12"/>
    </row>
    <row r="14" ht="36.0" customHeight="1">
      <c r="A14" s="23"/>
      <c r="B14" s="12"/>
      <c r="C14" s="12"/>
      <c r="D14" s="12"/>
      <c r="E14" s="13"/>
      <c r="F14" s="13"/>
      <c r="G14" s="13"/>
      <c r="H14" s="12"/>
      <c r="I14" s="13"/>
      <c r="J14" s="12"/>
      <c r="K14" s="13"/>
      <c r="L14" s="13"/>
      <c r="M14" s="12"/>
    </row>
    <row r="15" ht="36.0" customHeight="1">
      <c r="A15" s="23"/>
      <c r="B15" s="12"/>
      <c r="C15" s="12"/>
      <c r="D15" s="12"/>
      <c r="E15" s="13"/>
      <c r="F15" s="13"/>
      <c r="G15" s="13"/>
      <c r="H15" s="12"/>
      <c r="I15" s="13"/>
      <c r="J15" s="12"/>
      <c r="K15" s="13"/>
      <c r="L15" s="13"/>
      <c r="M15" s="12"/>
    </row>
    <row r="16" ht="36.0" customHeight="1">
      <c r="A16" s="23"/>
      <c r="B16" s="12"/>
      <c r="C16" s="12"/>
      <c r="D16" s="12"/>
      <c r="E16" s="13"/>
      <c r="F16" s="13"/>
      <c r="G16" s="13"/>
      <c r="H16" s="12"/>
      <c r="I16" s="13"/>
      <c r="J16" s="12"/>
      <c r="K16" s="13"/>
      <c r="L16" s="13"/>
      <c r="M16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M1"/>
    <mergeCell ref="A4:M4"/>
    <mergeCell ref="A10:M10"/>
  </mergeCells>
  <conditionalFormatting sqref="E4:E16">
    <cfRule type="cellIs" dxfId="0" priority="1" operator="equal">
      <formula>"Hecho"</formula>
    </cfRule>
  </conditionalFormatting>
  <conditionalFormatting sqref="E4:E16">
    <cfRule type="cellIs" dxfId="1" priority="2" operator="equal">
      <formula>"En Progreso"</formula>
    </cfRule>
  </conditionalFormatting>
  <conditionalFormatting sqref="E4:E16">
    <cfRule type="cellIs" dxfId="2" priority="3" operator="equal">
      <formula>"Pendiente"</formula>
    </cfRule>
  </conditionalFormatting>
  <conditionalFormatting sqref="E4:E16">
    <cfRule type="cellIs" dxfId="3" priority="4" operator="equal">
      <formula>"Bloqueado"</formula>
    </cfRule>
  </conditionalFormatting>
  <conditionalFormatting sqref="F4:F16">
    <cfRule type="cellIs" dxfId="3" priority="5" operator="equal">
      <formula>"Must Have"</formula>
    </cfRule>
  </conditionalFormatting>
  <conditionalFormatting sqref="F4:F16">
    <cfRule type="cellIs" dxfId="4" priority="6" operator="equal">
      <formula>"Should Have"</formula>
    </cfRule>
  </conditionalFormatting>
  <conditionalFormatting sqref="F4:F16">
    <cfRule type="cellIs" dxfId="5" priority="7" operator="equal">
      <formula>"Could Have"</formula>
    </cfRule>
  </conditionalFormatting>
  <conditionalFormatting sqref="F4:F16">
    <cfRule type="cellIs" dxfId="6" priority="8" operator="equal">
      <formula>"Won't Have"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1.0"/>
    <col customWidth="1" min="2" max="3" width="18.0"/>
    <col customWidth="1" min="4" max="4" width="50.0"/>
    <col customWidth="1" min="5" max="5" width="13.0"/>
    <col customWidth="1" min="6" max="6" width="16.0"/>
    <col customWidth="1" min="7" max="7" width="14.0"/>
    <col customWidth="1" min="8" max="8" width="30.0"/>
    <col customWidth="1" min="9" max="9" width="18.0"/>
    <col customWidth="1" min="10" max="10" width="28.0"/>
    <col customWidth="1" min="11" max="12" width="8.0"/>
    <col customWidth="1" min="13" max="13" width="50.0"/>
    <col customWidth="1" min="14" max="26" width="8.71"/>
  </cols>
  <sheetData>
    <row r="1" ht="31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3" ht="31.5" customHeight="1">
      <c r="A3" s="5"/>
      <c r="B3" s="5"/>
      <c r="C3" s="5" t="s">
        <v>62</v>
      </c>
      <c r="D3" s="5" t="s">
        <v>63</v>
      </c>
      <c r="E3" s="5" t="s">
        <v>51</v>
      </c>
      <c r="F3" s="5"/>
      <c r="G3" s="5" t="s">
        <v>65</v>
      </c>
      <c r="H3" s="5" t="s">
        <v>66</v>
      </c>
      <c r="I3" s="5" t="s">
        <v>67</v>
      </c>
      <c r="J3" s="5" t="s">
        <v>68</v>
      </c>
      <c r="K3" s="5" t="s">
        <v>69</v>
      </c>
      <c r="L3" s="5" t="s">
        <v>70</v>
      </c>
      <c r="M3" s="5" t="s">
        <v>71</v>
      </c>
    </row>
    <row r="4" ht="25.5" customHeight="1">
      <c r="A4" s="2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ht="36.0" customHeight="1">
      <c r="A5" s="13"/>
      <c r="B5" s="12"/>
      <c r="C5" s="12" t="s">
        <v>25</v>
      </c>
      <c r="D5" s="12" t="s">
        <v>98</v>
      </c>
      <c r="E5" s="13" t="s">
        <v>99</v>
      </c>
      <c r="F5" s="13"/>
      <c r="G5" s="13" t="s">
        <v>100</v>
      </c>
      <c r="H5" s="12" t="s">
        <v>101</v>
      </c>
      <c r="I5" s="13" t="s">
        <v>89</v>
      </c>
      <c r="J5" s="12" t="s">
        <v>102</v>
      </c>
      <c r="K5" s="13">
        <v>3.0</v>
      </c>
      <c r="L5" s="13">
        <v>0.0</v>
      </c>
      <c r="M5" s="12" t="s">
        <v>103</v>
      </c>
    </row>
    <row r="6" ht="36.0" customHeight="1">
      <c r="A6" s="13"/>
      <c r="B6" s="12"/>
      <c r="C6" s="12" t="s">
        <v>22</v>
      </c>
      <c r="D6" s="12" t="s">
        <v>104</v>
      </c>
      <c r="E6" s="13" t="s">
        <v>99</v>
      </c>
      <c r="F6" s="13"/>
      <c r="G6" s="13" t="s">
        <v>77</v>
      </c>
      <c r="H6" s="12" t="s">
        <v>105</v>
      </c>
      <c r="I6" s="13" t="s">
        <v>106</v>
      </c>
      <c r="J6" s="12" t="s">
        <v>107</v>
      </c>
      <c r="K6" s="13">
        <v>2.0</v>
      </c>
      <c r="L6" s="13">
        <v>0.0</v>
      </c>
      <c r="M6" s="12" t="s">
        <v>108</v>
      </c>
    </row>
    <row r="7" ht="36.0" customHeight="1">
      <c r="A7" s="13"/>
      <c r="B7" s="12"/>
      <c r="C7" s="12" t="s">
        <v>28</v>
      </c>
      <c r="D7" s="12" t="s">
        <v>109</v>
      </c>
      <c r="E7" s="13" t="s">
        <v>99</v>
      </c>
      <c r="F7" s="13"/>
      <c r="G7" s="13" t="s">
        <v>100</v>
      </c>
      <c r="H7" s="12" t="s">
        <v>110</v>
      </c>
      <c r="I7" s="13" t="s">
        <v>111</v>
      </c>
      <c r="J7" s="12" t="s">
        <v>79</v>
      </c>
      <c r="K7" s="13">
        <v>1.5</v>
      </c>
      <c r="L7" s="13">
        <v>0.0</v>
      </c>
      <c r="M7" s="12" t="s">
        <v>112</v>
      </c>
    </row>
    <row r="8" ht="36.0" customHeight="1">
      <c r="A8" s="13"/>
      <c r="B8" s="12"/>
      <c r="C8" s="12" t="s">
        <v>34</v>
      </c>
      <c r="D8" s="12" t="s">
        <v>113</v>
      </c>
      <c r="E8" s="13" t="s">
        <v>99</v>
      </c>
      <c r="F8" s="13"/>
      <c r="G8" s="13" t="s">
        <v>100</v>
      </c>
      <c r="H8" s="12" t="s">
        <v>114</v>
      </c>
      <c r="I8" s="13" t="s">
        <v>115</v>
      </c>
      <c r="J8" s="12" t="s">
        <v>79</v>
      </c>
      <c r="K8" s="13">
        <v>0.5</v>
      </c>
      <c r="L8" s="13">
        <v>0.0</v>
      </c>
      <c r="M8" s="12" t="s">
        <v>116</v>
      </c>
    </row>
    <row r="9" ht="36.0" customHeight="1">
      <c r="A9" s="13"/>
      <c r="B9" s="12"/>
      <c r="C9" s="12" t="s">
        <v>37</v>
      </c>
      <c r="D9" s="12" t="s">
        <v>117</v>
      </c>
      <c r="E9" s="13" t="s">
        <v>99</v>
      </c>
      <c r="F9" s="13"/>
      <c r="G9" s="13" t="s">
        <v>77</v>
      </c>
      <c r="H9" s="12" t="s">
        <v>118</v>
      </c>
      <c r="I9" s="13" t="s">
        <v>79</v>
      </c>
      <c r="J9" s="12" t="s">
        <v>79</v>
      </c>
      <c r="K9" s="13">
        <v>1.0</v>
      </c>
      <c r="L9" s="13">
        <v>0.0</v>
      </c>
      <c r="M9" s="12" t="s">
        <v>119</v>
      </c>
    </row>
    <row r="10" ht="25.5" customHeight="1">
      <c r="A10" s="2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ht="36.0" customHeight="1">
      <c r="A11" s="13"/>
      <c r="B11" s="12"/>
      <c r="C11" s="12" t="s">
        <v>25</v>
      </c>
      <c r="D11" s="12" t="s">
        <v>98</v>
      </c>
      <c r="E11" s="13" t="s">
        <v>99</v>
      </c>
      <c r="F11" s="13"/>
      <c r="G11" s="13" t="s">
        <v>100</v>
      </c>
      <c r="H11" s="12" t="s">
        <v>101</v>
      </c>
      <c r="I11" s="13" t="s">
        <v>89</v>
      </c>
      <c r="J11" s="12" t="s">
        <v>102</v>
      </c>
      <c r="K11" s="13">
        <v>3.0</v>
      </c>
      <c r="L11" s="13">
        <v>0.0</v>
      </c>
      <c r="M11" s="12" t="s">
        <v>103</v>
      </c>
    </row>
    <row r="12" ht="36.0" customHeight="1">
      <c r="A12" s="13"/>
      <c r="B12" s="12"/>
      <c r="C12" s="12" t="s">
        <v>22</v>
      </c>
      <c r="D12" s="12" t="s">
        <v>104</v>
      </c>
      <c r="E12" s="13" t="s">
        <v>99</v>
      </c>
      <c r="F12" s="13"/>
      <c r="G12" s="13" t="s">
        <v>77</v>
      </c>
      <c r="H12" s="12" t="s">
        <v>105</v>
      </c>
      <c r="I12" s="13" t="s">
        <v>106</v>
      </c>
      <c r="J12" s="12" t="s">
        <v>107</v>
      </c>
      <c r="K12" s="13">
        <v>2.0</v>
      </c>
      <c r="L12" s="13">
        <v>0.0</v>
      </c>
      <c r="M12" s="12" t="s">
        <v>108</v>
      </c>
    </row>
    <row r="13" ht="36.0" customHeight="1">
      <c r="A13" s="13"/>
      <c r="B13" s="12"/>
      <c r="C13" s="12" t="s">
        <v>28</v>
      </c>
      <c r="D13" s="12" t="s">
        <v>109</v>
      </c>
      <c r="E13" s="13" t="s">
        <v>99</v>
      </c>
      <c r="F13" s="13"/>
      <c r="G13" s="13" t="s">
        <v>100</v>
      </c>
      <c r="H13" s="12" t="s">
        <v>110</v>
      </c>
      <c r="I13" s="13" t="s">
        <v>111</v>
      </c>
      <c r="J13" s="12" t="s">
        <v>79</v>
      </c>
      <c r="K13" s="13">
        <v>1.5</v>
      </c>
      <c r="L13" s="13">
        <v>0.0</v>
      </c>
      <c r="M13" s="12" t="s">
        <v>112</v>
      </c>
    </row>
    <row r="14" ht="36.0" customHeight="1">
      <c r="A14" s="13"/>
      <c r="B14" s="12"/>
      <c r="C14" s="12" t="s">
        <v>34</v>
      </c>
      <c r="D14" s="12" t="s">
        <v>113</v>
      </c>
      <c r="E14" s="13" t="s">
        <v>99</v>
      </c>
      <c r="F14" s="13"/>
      <c r="G14" s="13" t="s">
        <v>100</v>
      </c>
      <c r="H14" s="12" t="s">
        <v>114</v>
      </c>
      <c r="I14" s="13" t="s">
        <v>115</v>
      </c>
      <c r="J14" s="12" t="s">
        <v>79</v>
      </c>
      <c r="K14" s="13">
        <v>0.5</v>
      </c>
      <c r="L14" s="13">
        <v>0.0</v>
      </c>
      <c r="M14" s="12" t="s">
        <v>116</v>
      </c>
    </row>
    <row r="15" ht="36.0" customHeight="1">
      <c r="A15" s="13"/>
      <c r="B15" s="12"/>
      <c r="C15" s="12" t="s">
        <v>37</v>
      </c>
      <c r="D15" s="12" t="s">
        <v>117</v>
      </c>
      <c r="E15" s="13" t="s">
        <v>99</v>
      </c>
      <c r="F15" s="13"/>
      <c r="G15" s="13" t="s">
        <v>77</v>
      </c>
      <c r="H15" s="12" t="s">
        <v>118</v>
      </c>
      <c r="I15" s="13" t="s">
        <v>79</v>
      </c>
      <c r="J15" s="12" t="s">
        <v>79</v>
      </c>
      <c r="K15" s="13">
        <v>1.0</v>
      </c>
      <c r="L15" s="13">
        <v>0.0</v>
      </c>
      <c r="M15" s="12" t="s">
        <v>119</v>
      </c>
    </row>
    <row r="16" ht="25.5" customHeight="1">
      <c r="A16" s="2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</row>
    <row r="17" ht="36.0" customHeight="1">
      <c r="A17" s="13"/>
      <c r="B17" s="12"/>
      <c r="C17" s="12" t="s">
        <v>25</v>
      </c>
      <c r="D17" s="12" t="s">
        <v>98</v>
      </c>
      <c r="E17" s="13" t="s">
        <v>99</v>
      </c>
      <c r="F17" s="13"/>
      <c r="G17" s="13" t="s">
        <v>100</v>
      </c>
      <c r="H17" s="12" t="s">
        <v>101</v>
      </c>
      <c r="I17" s="13" t="s">
        <v>89</v>
      </c>
      <c r="J17" s="12" t="s">
        <v>102</v>
      </c>
      <c r="K17" s="13">
        <v>3.0</v>
      </c>
      <c r="L17" s="13">
        <v>0.0</v>
      </c>
      <c r="M17" s="12" t="s">
        <v>103</v>
      </c>
    </row>
    <row r="18" ht="36.0" customHeight="1">
      <c r="A18" s="13"/>
      <c r="B18" s="12"/>
      <c r="C18" s="12" t="s">
        <v>22</v>
      </c>
      <c r="D18" s="12" t="s">
        <v>104</v>
      </c>
      <c r="E18" s="13" t="s">
        <v>99</v>
      </c>
      <c r="F18" s="13"/>
      <c r="G18" s="13" t="s">
        <v>77</v>
      </c>
      <c r="H18" s="12" t="s">
        <v>105</v>
      </c>
      <c r="I18" s="13" t="s">
        <v>106</v>
      </c>
      <c r="J18" s="12" t="s">
        <v>107</v>
      </c>
      <c r="K18" s="13">
        <v>2.0</v>
      </c>
      <c r="L18" s="13">
        <v>0.0</v>
      </c>
      <c r="M18" s="12" t="s">
        <v>108</v>
      </c>
    </row>
    <row r="19" ht="36.0" customHeight="1">
      <c r="A19" s="13"/>
      <c r="B19" s="12"/>
      <c r="C19" s="12" t="s">
        <v>28</v>
      </c>
      <c r="D19" s="12" t="s">
        <v>109</v>
      </c>
      <c r="E19" s="13" t="s">
        <v>99</v>
      </c>
      <c r="F19" s="13"/>
      <c r="G19" s="13" t="s">
        <v>100</v>
      </c>
      <c r="H19" s="12" t="s">
        <v>110</v>
      </c>
      <c r="I19" s="13" t="s">
        <v>111</v>
      </c>
      <c r="J19" s="12" t="s">
        <v>79</v>
      </c>
      <c r="K19" s="13">
        <v>1.5</v>
      </c>
      <c r="L19" s="13">
        <v>0.0</v>
      </c>
      <c r="M19" s="12" t="s">
        <v>112</v>
      </c>
    </row>
    <row r="20" ht="36.0" customHeight="1">
      <c r="A20" s="13"/>
      <c r="B20" s="12"/>
      <c r="C20" s="12" t="s">
        <v>34</v>
      </c>
      <c r="D20" s="12" t="s">
        <v>113</v>
      </c>
      <c r="E20" s="13" t="s">
        <v>99</v>
      </c>
      <c r="F20" s="13"/>
      <c r="G20" s="13" t="s">
        <v>100</v>
      </c>
      <c r="H20" s="12" t="s">
        <v>114</v>
      </c>
      <c r="I20" s="13" t="s">
        <v>115</v>
      </c>
      <c r="J20" s="12" t="s">
        <v>79</v>
      </c>
      <c r="K20" s="13">
        <v>0.5</v>
      </c>
      <c r="L20" s="13">
        <v>0.0</v>
      </c>
      <c r="M20" s="12" t="s">
        <v>116</v>
      </c>
    </row>
    <row r="21" ht="36.0" customHeight="1">
      <c r="A21" s="13"/>
      <c r="B21" s="12"/>
      <c r="C21" s="12" t="s">
        <v>37</v>
      </c>
      <c r="D21" s="12" t="s">
        <v>117</v>
      </c>
      <c r="E21" s="13" t="s">
        <v>99</v>
      </c>
      <c r="F21" s="13"/>
      <c r="G21" s="13" t="s">
        <v>77</v>
      </c>
      <c r="H21" s="12" t="s">
        <v>118</v>
      </c>
      <c r="I21" s="13" t="s">
        <v>79</v>
      </c>
      <c r="J21" s="12" t="s">
        <v>79</v>
      </c>
      <c r="K21" s="13">
        <v>1.0</v>
      </c>
      <c r="L21" s="13">
        <v>0.0</v>
      </c>
      <c r="M21" s="12" t="s">
        <v>119</v>
      </c>
    </row>
    <row r="22" ht="25.5" customHeight="1">
      <c r="A22" s="2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</row>
    <row r="23" ht="36.0" customHeight="1">
      <c r="A23" s="13"/>
      <c r="B23" s="12"/>
      <c r="C23" s="12" t="s">
        <v>25</v>
      </c>
      <c r="D23" s="12" t="s">
        <v>98</v>
      </c>
      <c r="E23" s="13" t="s">
        <v>99</v>
      </c>
      <c r="F23" s="13"/>
      <c r="G23" s="13" t="s">
        <v>100</v>
      </c>
      <c r="H23" s="12" t="s">
        <v>101</v>
      </c>
      <c r="I23" s="13" t="s">
        <v>89</v>
      </c>
      <c r="J23" s="12" t="s">
        <v>102</v>
      </c>
      <c r="K23" s="13">
        <v>3.0</v>
      </c>
      <c r="L23" s="13">
        <v>0.0</v>
      </c>
      <c r="M23" s="12" t="s">
        <v>103</v>
      </c>
    </row>
    <row r="24" ht="36.0" customHeight="1">
      <c r="A24" s="13"/>
      <c r="B24" s="12"/>
      <c r="C24" s="12" t="s">
        <v>22</v>
      </c>
      <c r="D24" s="12" t="s">
        <v>104</v>
      </c>
      <c r="E24" s="13" t="s">
        <v>99</v>
      </c>
      <c r="F24" s="13"/>
      <c r="G24" s="13" t="s">
        <v>77</v>
      </c>
      <c r="H24" s="12" t="s">
        <v>105</v>
      </c>
      <c r="I24" s="13" t="s">
        <v>106</v>
      </c>
      <c r="J24" s="12" t="s">
        <v>107</v>
      </c>
      <c r="K24" s="13">
        <v>2.0</v>
      </c>
      <c r="L24" s="13">
        <v>0.0</v>
      </c>
      <c r="M24" s="12" t="s">
        <v>108</v>
      </c>
    </row>
    <row r="25" ht="36.0" customHeight="1">
      <c r="A25" s="13"/>
      <c r="B25" s="12"/>
      <c r="C25" s="12" t="s">
        <v>28</v>
      </c>
      <c r="D25" s="12" t="s">
        <v>109</v>
      </c>
      <c r="E25" s="13" t="s">
        <v>99</v>
      </c>
      <c r="F25" s="13"/>
      <c r="G25" s="13" t="s">
        <v>100</v>
      </c>
      <c r="H25" s="12" t="s">
        <v>110</v>
      </c>
      <c r="I25" s="13" t="s">
        <v>111</v>
      </c>
      <c r="J25" s="12" t="s">
        <v>79</v>
      </c>
      <c r="K25" s="13">
        <v>1.5</v>
      </c>
      <c r="L25" s="13">
        <v>0.0</v>
      </c>
      <c r="M25" s="12" t="s">
        <v>112</v>
      </c>
    </row>
    <row r="26" ht="36.0" customHeight="1">
      <c r="A26" s="13"/>
      <c r="B26" s="12"/>
      <c r="C26" s="12" t="s">
        <v>34</v>
      </c>
      <c r="D26" s="12" t="s">
        <v>113</v>
      </c>
      <c r="E26" s="13" t="s">
        <v>99</v>
      </c>
      <c r="F26" s="13"/>
      <c r="G26" s="13" t="s">
        <v>100</v>
      </c>
      <c r="H26" s="12" t="s">
        <v>114</v>
      </c>
      <c r="I26" s="13" t="s">
        <v>115</v>
      </c>
      <c r="J26" s="12" t="s">
        <v>79</v>
      </c>
      <c r="K26" s="13">
        <v>0.5</v>
      </c>
      <c r="L26" s="13">
        <v>0.0</v>
      </c>
      <c r="M26" s="12" t="s">
        <v>116</v>
      </c>
    </row>
    <row r="27" ht="36.0" customHeight="1">
      <c r="A27" s="13"/>
      <c r="B27" s="12"/>
      <c r="C27" s="12" t="s">
        <v>37</v>
      </c>
      <c r="D27" s="12" t="s">
        <v>117</v>
      </c>
      <c r="E27" s="13" t="s">
        <v>99</v>
      </c>
      <c r="F27" s="13"/>
      <c r="G27" s="13" t="s">
        <v>77</v>
      </c>
      <c r="H27" s="12" t="s">
        <v>118</v>
      </c>
      <c r="I27" s="13" t="s">
        <v>79</v>
      </c>
      <c r="J27" s="12" t="s">
        <v>79</v>
      </c>
      <c r="K27" s="13">
        <v>1.0</v>
      </c>
      <c r="L27" s="13">
        <v>0.0</v>
      </c>
      <c r="M27" s="12" t="s">
        <v>119</v>
      </c>
    </row>
    <row r="28" ht="25.5" customHeight="1">
      <c r="A28" s="2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</row>
    <row r="29" ht="36.0" customHeight="1">
      <c r="A29" s="13"/>
      <c r="B29" s="12"/>
      <c r="C29" s="12" t="s">
        <v>25</v>
      </c>
      <c r="D29" s="12" t="s">
        <v>98</v>
      </c>
      <c r="E29" s="13" t="s">
        <v>99</v>
      </c>
      <c r="F29" s="13"/>
      <c r="G29" s="13" t="s">
        <v>100</v>
      </c>
      <c r="H29" s="12" t="s">
        <v>101</v>
      </c>
      <c r="I29" s="13" t="s">
        <v>89</v>
      </c>
      <c r="J29" s="12" t="s">
        <v>102</v>
      </c>
      <c r="K29" s="13">
        <v>3.0</v>
      </c>
      <c r="L29" s="13">
        <v>0.0</v>
      </c>
      <c r="M29" s="12" t="s">
        <v>103</v>
      </c>
    </row>
    <row r="30" ht="36.0" customHeight="1">
      <c r="A30" s="13"/>
      <c r="B30" s="12"/>
      <c r="C30" s="12" t="s">
        <v>22</v>
      </c>
      <c r="D30" s="12" t="s">
        <v>104</v>
      </c>
      <c r="E30" s="13" t="s">
        <v>99</v>
      </c>
      <c r="F30" s="13"/>
      <c r="G30" s="13" t="s">
        <v>77</v>
      </c>
      <c r="H30" s="12" t="s">
        <v>105</v>
      </c>
      <c r="I30" s="13" t="s">
        <v>106</v>
      </c>
      <c r="J30" s="12" t="s">
        <v>107</v>
      </c>
      <c r="K30" s="13">
        <v>2.0</v>
      </c>
      <c r="L30" s="13">
        <v>0.0</v>
      </c>
      <c r="M30" s="12" t="s">
        <v>108</v>
      </c>
    </row>
    <row r="31" ht="36.0" customHeight="1">
      <c r="A31" s="13"/>
      <c r="B31" s="12"/>
      <c r="C31" s="12" t="s">
        <v>28</v>
      </c>
      <c r="D31" s="12" t="s">
        <v>109</v>
      </c>
      <c r="E31" s="13" t="s">
        <v>99</v>
      </c>
      <c r="F31" s="13"/>
      <c r="G31" s="13" t="s">
        <v>100</v>
      </c>
      <c r="H31" s="12" t="s">
        <v>110</v>
      </c>
      <c r="I31" s="13" t="s">
        <v>111</v>
      </c>
      <c r="J31" s="12" t="s">
        <v>79</v>
      </c>
      <c r="K31" s="13">
        <v>1.5</v>
      </c>
      <c r="L31" s="13">
        <v>0.0</v>
      </c>
      <c r="M31" s="12" t="s">
        <v>112</v>
      </c>
    </row>
    <row r="32" ht="36.0" customHeight="1">
      <c r="A32" s="13"/>
      <c r="B32" s="12"/>
      <c r="C32" s="12" t="s">
        <v>34</v>
      </c>
      <c r="D32" s="12" t="s">
        <v>113</v>
      </c>
      <c r="E32" s="13" t="s">
        <v>99</v>
      </c>
      <c r="F32" s="13"/>
      <c r="G32" s="13" t="s">
        <v>100</v>
      </c>
      <c r="H32" s="12" t="s">
        <v>114</v>
      </c>
      <c r="I32" s="13" t="s">
        <v>115</v>
      </c>
      <c r="J32" s="12" t="s">
        <v>79</v>
      </c>
      <c r="K32" s="13">
        <v>0.5</v>
      </c>
      <c r="L32" s="13">
        <v>0.0</v>
      </c>
      <c r="M32" s="12" t="s">
        <v>116</v>
      </c>
    </row>
    <row r="33" ht="36.0" customHeight="1">
      <c r="A33" s="13"/>
      <c r="B33" s="12"/>
      <c r="C33" s="12" t="s">
        <v>37</v>
      </c>
      <c r="D33" s="12" t="s">
        <v>117</v>
      </c>
      <c r="E33" s="13" t="s">
        <v>99</v>
      </c>
      <c r="F33" s="13"/>
      <c r="G33" s="13" t="s">
        <v>77</v>
      </c>
      <c r="H33" s="12" t="s">
        <v>118</v>
      </c>
      <c r="I33" s="13" t="s">
        <v>79</v>
      </c>
      <c r="J33" s="12" t="s">
        <v>79</v>
      </c>
      <c r="K33" s="13">
        <v>1.0</v>
      </c>
      <c r="L33" s="13">
        <v>0.0</v>
      </c>
      <c r="M33" s="12" t="s">
        <v>119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M1"/>
    <mergeCell ref="A4:M4"/>
    <mergeCell ref="A10:M10"/>
    <mergeCell ref="A16:M16"/>
    <mergeCell ref="A22:M22"/>
    <mergeCell ref="A28:M28"/>
  </mergeCells>
  <conditionalFormatting sqref="E4:E33">
    <cfRule type="cellIs" dxfId="0" priority="1" operator="equal">
      <formula>"Hecho"</formula>
    </cfRule>
  </conditionalFormatting>
  <conditionalFormatting sqref="E4:E33">
    <cfRule type="cellIs" dxfId="1" priority="2" operator="equal">
      <formula>"En Progreso"</formula>
    </cfRule>
  </conditionalFormatting>
  <conditionalFormatting sqref="E4:E33">
    <cfRule type="cellIs" dxfId="2" priority="3" operator="equal">
      <formula>"Pendiente"</formula>
    </cfRule>
  </conditionalFormatting>
  <conditionalFormatting sqref="E4:E33">
    <cfRule type="cellIs" dxfId="3" priority="4" operator="equal">
      <formula>"Bloqueado"</formula>
    </cfRule>
  </conditionalFormatting>
  <conditionalFormatting sqref="F4:F33">
    <cfRule type="cellIs" dxfId="3" priority="5" operator="equal">
      <formula>"Must Have"</formula>
    </cfRule>
  </conditionalFormatting>
  <conditionalFormatting sqref="F4:F33">
    <cfRule type="cellIs" dxfId="4" priority="6" operator="equal">
      <formula>"Should Have"</formula>
    </cfRule>
  </conditionalFormatting>
  <conditionalFormatting sqref="F4:F33">
    <cfRule type="cellIs" dxfId="5" priority="7" operator="equal">
      <formula>"Could Have"</formula>
    </cfRule>
  </conditionalFormatting>
  <conditionalFormatting sqref="F4:F33">
    <cfRule type="cellIs" dxfId="6" priority="8" operator="equal">
      <formula>"Won't Have"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1.0"/>
    <col customWidth="1" min="2" max="3" width="18.0"/>
    <col customWidth="1" min="4" max="4" width="50.0"/>
    <col customWidth="1" min="5" max="5" width="13.0"/>
    <col customWidth="1" min="6" max="6" width="16.0"/>
    <col customWidth="1" min="7" max="7" width="14.0"/>
    <col customWidth="1" min="8" max="8" width="30.0"/>
    <col customWidth="1" min="9" max="9" width="18.0"/>
    <col customWidth="1" min="10" max="10" width="28.0"/>
    <col customWidth="1" min="11" max="12" width="8.0"/>
    <col customWidth="1" min="13" max="13" width="50.0"/>
    <col customWidth="1" min="14" max="26" width="8.71"/>
  </cols>
  <sheetData>
    <row r="1" ht="31.5" customHeight="1">
      <c r="A1" s="1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3" ht="31.5" customHeight="1">
      <c r="A3" s="5" t="s">
        <v>121</v>
      </c>
      <c r="B3" s="5"/>
      <c r="C3" s="5" t="s">
        <v>122</v>
      </c>
      <c r="D3" s="5" t="s">
        <v>123</v>
      </c>
      <c r="E3" s="5" t="s">
        <v>51</v>
      </c>
      <c r="F3" s="5"/>
      <c r="G3" s="5" t="s">
        <v>124</v>
      </c>
      <c r="H3" s="5" t="s">
        <v>66</v>
      </c>
      <c r="I3" s="5" t="s">
        <v>125</v>
      </c>
      <c r="J3" s="5" t="s">
        <v>126</v>
      </c>
      <c r="K3" s="5" t="s">
        <v>69</v>
      </c>
      <c r="L3" s="5" t="s">
        <v>70</v>
      </c>
      <c r="M3" s="5" t="s">
        <v>52</v>
      </c>
    </row>
    <row r="4" ht="25.5" customHeight="1">
      <c r="A4" s="22" t="s">
        <v>127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ht="36.0" customHeight="1">
      <c r="A5" s="13" t="s">
        <v>128</v>
      </c>
      <c r="B5" s="12"/>
      <c r="C5" s="12" t="s">
        <v>129</v>
      </c>
      <c r="D5" s="12" t="s">
        <v>130</v>
      </c>
      <c r="E5" s="13" t="s">
        <v>99</v>
      </c>
      <c r="F5" s="13"/>
      <c r="G5" s="13" t="s">
        <v>82</v>
      </c>
      <c r="H5" s="12" t="s">
        <v>131</v>
      </c>
      <c r="I5" s="13" t="s">
        <v>132</v>
      </c>
      <c r="J5" s="12" t="s">
        <v>133</v>
      </c>
      <c r="K5" s="13">
        <v>2.0</v>
      </c>
      <c r="L5" s="13">
        <v>0.0</v>
      </c>
      <c r="M5" s="12" t="s">
        <v>134</v>
      </c>
    </row>
    <row r="6" ht="36.0" customHeight="1">
      <c r="A6" s="13" t="s">
        <v>128</v>
      </c>
      <c r="B6" s="12"/>
      <c r="C6" s="12" t="s">
        <v>129</v>
      </c>
      <c r="D6" s="12" t="s">
        <v>135</v>
      </c>
      <c r="E6" s="13" t="s">
        <v>99</v>
      </c>
      <c r="F6" s="13"/>
      <c r="G6" s="13" t="s">
        <v>82</v>
      </c>
      <c r="H6" s="12" t="s">
        <v>136</v>
      </c>
      <c r="I6" s="13" t="s">
        <v>132</v>
      </c>
      <c r="J6" s="12" t="s">
        <v>137</v>
      </c>
      <c r="K6" s="13">
        <v>2.0</v>
      </c>
      <c r="L6" s="13">
        <v>0.0</v>
      </c>
      <c r="M6" s="12" t="s">
        <v>138</v>
      </c>
    </row>
    <row r="7" ht="36.0" customHeight="1">
      <c r="A7" s="13" t="s">
        <v>128</v>
      </c>
      <c r="B7" s="12"/>
      <c r="C7" s="12" t="s">
        <v>139</v>
      </c>
      <c r="D7" s="12" t="s">
        <v>140</v>
      </c>
      <c r="E7" s="13" t="s">
        <v>99</v>
      </c>
      <c r="F7" s="13"/>
      <c r="G7" s="13" t="s">
        <v>77</v>
      </c>
      <c r="H7" s="12" t="s">
        <v>141</v>
      </c>
      <c r="I7" s="13" t="s">
        <v>142</v>
      </c>
      <c r="J7" s="12" t="s">
        <v>143</v>
      </c>
      <c r="K7" s="13">
        <v>3.0</v>
      </c>
      <c r="L7" s="13">
        <v>0.0</v>
      </c>
      <c r="M7" s="12" t="s">
        <v>144</v>
      </c>
    </row>
    <row r="8" ht="36.0" customHeight="1">
      <c r="A8" s="13" t="s">
        <v>128</v>
      </c>
      <c r="B8" s="12"/>
      <c r="C8" s="12" t="s">
        <v>145</v>
      </c>
      <c r="D8" s="12" t="s">
        <v>146</v>
      </c>
      <c r="E8" s="13" t="s">
        <v>99</v>
      </c>
      <c r="F8" s="13"/>
      <c r="G8" s="13" t="s">
        <v>77</v>
      </c>
      <c r="H8" s="12" t="s">
        <v>147</v>
      </c>
      <c r="I8" s="13" t="s">
        <v>148</v>
      </c>
      <c r="J8" s="12" t="s">
        <v>149</v>
      </c>
      <c r="K8" s="13">
        <v>4.0</v>
      </c>
      <c r="L8" s="13">
        <v>0.0</v>
      </c>
      <c r="M8" s="12" t="s">
        <v>150</v>
      </c>
    </row>
    <row r="9" ht="25.5" customHeight="1">
      <c r="A9" s="22" t="s">
        <v>151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</row>
    <row r="10" ht="36.0" customHeight="1">
      <c r="A10" s="13" t="s">
        <v>152</v>
      </c>
      <c r="B10" s="12"/>
      <c r="C10" s="12" t="s">
        <v>139</v>
      </c>
      <c r="D10" s="12" t="s">
        <v>153</v>
      </c>
      <c r="E10" s="13" t="s">
        <v>99</v>
      </c>
      <c r="F10" s="13"/>
      <c r="G10" s="13" t="s">
        <v>77</v>
      </c>
      <c r="H10" s="12" t="s">
        <v>154</v>
      </c>
      <c r="I10" s="13" t="s">
        <v>142</v>
      </c>
      <c r="J10" s="12" t="s">
        <v>143</v>
      </c>
      <c r="K10" s="13">
        <v>5.0</v>
      </c>
      <c r="L10" s="13">
        <v>0.0</v>
      </c>
      <c r="M10" s="12" t="s">
        <v>155</v>
      </c>
    </row>
    <row r="11" ht="36.0" customHeight="1">
      <c r="A11" s="13" t="s">
        <v>152</v>
      </c>
      <c r="B11" s="12"/>
      <c r="C11" s="12" t="s">
        <v>139</v>
      </c>
      <c r="D11" s="12" t="s">
        <v>156</v>
      </c>
      <c r="E11" s="13" t="s">
        <v>99</v>
      </c>
      <c r="F11" s="13"/>
      <c r="G11" s="13" t="s">
        <v>157</v>
      </c>
      <c r="H11" s="12" t="s">
        <v>158</v>
      </c>
      <c r="I11" s="13" t="s">
        <v>142</v>
      </c>
      <c r="J11" s="12" t="s">
        <v>159</v>
      </c>
      <c r="K11" s="13">
        <v>4.0</v>
      </c>
      <c r="L11" s="13">
        <v>0.0</v>
      </c>
      <c r="M11" s="12" t="s">
        <v>160</v>
      </c>
    </row>
    <row r="12" ht="36.0" customHeight="1">
      <c r="A12" s="13" t="s">
        <v>152</v>
      </c>
      <c r="B12" s="12"/>
      <c r="C12" s="12" t="s">
        <v>129</v>
      </c>
      <c r="D12" s="12" t="s">
        <v>161</v>
      </c>
      <c r="E12" s="13" t="s">
        <v>99</v>
      </c>
      <c r="F12" s="13"/>
      <c r="G12" s="13" t="s">
        <v>77</v>
      </c>
      <c r="H12" s="12" t="s">
        <v>162</v>
      </c>
      <c r="I12" s="13" t="s">
        <v>132</v>
      </c>
      <c r="J12" s="12" t="s">
        <v>163</v>
      </c>
      <c r="K12" s="13">
        <v>4.0</v>
      </c>
      <c r="L12" s="13">
        <v>0.0</v>
      </c>
      <c r="M12" s="12" t="s">
        <v>164</v>
      </c>
    </row>
    <row r="13" ht="36.0" customHeight="1">
      <c r="A13" s="13" t="s">
        <v>152</v>
      </c>
      <c r="B13" s="12"/>
      <c r="C13" s="12" t="s">
        <v>129</v>
      </c>
      <c r="D13" s="12" t="s">
        <v>165</v>
      </c>
      <c r="E13" s="13" t="s">
        <v>99</v>
      </c>
      <c r="F13" s="13"/>
      <c r="G13" s="13" t="s">
        <v>77</v>
      </c>
      <c r="H13" s="12" t="s">
        <v>166</v>
      </c>
      <c r="I13" s="13" t="s">
        <v>132</v>
      </c>
      <c r="J13" s="12" t="s">
        <v>102</v>
      </c>
      <c r="K13" s="13">
        <v>3.0</v>
      </c>
      <c r="L13" s="13">
        <v>0.0</v>
      </c>
      <c r="M13" s="12" t="s">
        <v>167</v>
      </c>
    </row>
    <row r="14" ht="25.5" customHeight="1">
      <c r="A14" s="22" t="s">
        <v>168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</row>
    <row r="15" ht="36.0" customHeight="1">
      <c r="A15" s="13" t="s">
        <v>169</v>
      </c>
      <c r="B15" s="12"/>
      <c r="C15" s="12" t="s">
        <v>170</v>
      </c>
      <c r="D15" s="12" t="s">
        <v>171</v>
      </c>
      <c r="E15" s="13" t="s">
        <v>99</v>
      </c>
      <c r="F15" s="13"/>
      <c r="G15" s="13" t="s">
        <v>77</v>
      </c>
      <c r="H15" s="12" t="s">
        <v>172</v>
      </c>
      <c r="I15" s="13" t="s">
        <v>173</v>
      </c>
      <c r="J15" s="12" t="s">
        <v>174</v>
      </c>
      <c r="K15" s="13">
        <v>2.0</v>
      </c>
      <c r="L15" s="13">
        <v>0.0</v>
      </c>
      <c r="M15" s="12" t="s">
        <v>175</v>
      </c>
    </row>
    <row r="16" ht="36.0" customHeight="1">
      <c r="A16" s="13" t="s">
        <v>169</v>
      </c>
      <c r="B16" s="12"/>
      <c r="C16" s="12" t="s">
        <v>170</v>
      </c>
      <c r="D16" s="12" t="s">
        <v>176</v>
      </c>
      <c r="E16" s="13" t="s">
        <v>99</v>
      </c>
      <c r="F16" s="13"/>
      <c r="G16" s="13" t="s">
        <v>77</v>
      </c>
      <c r="H16" s="12" t="s">
        <v>177</v>
      </c>
      <c r="I16" s="13" t="s">
        <v>173</v>
      </c>
      <c r="J16" s="12" t="s">
        <v>79</v>
      </c>
      <c r="K16" s="13">
        <v>4.0</v>
      </c>
      <c r="L16" s="13">
        <v>0.0</v>
      </c>
      <c r="M16" s="12" t="s">
        <v>178</v>
      </c>
    </row>
    <row r="17" ht="36.0" customHeight="1">
      <c r="A17" s="13" t="s">
        <v>169</v>
      </c>
      <c r="B17" s="12"/>
      <c r="C17" s="12" t="s">
        <v>170</v>
      </c>
      <c r="D17" s="12" t="s">
        <v>179</v>
      </c>
      <c r="E17" s="13" t="s">
        <v>99</v>
      </c>
      <c r="F17" s="13"/>
      <c r="G17" s="13" t="s">
        <v>180</v>
      </c>
      <c r="H17" s="12" t="s">
        <v>181</v>
      </c>
      <c r="I17" s="13" t="s">
        <v>173</v>
      </c>
      <c r="J17" s="12" t="s">
        <v>79</v>
      </c>
      <c r="K17" s="13">
        <v>3.0</v>
      </c>
      <c r="L17" s="13">
        <v>0.0</v>
      </c>
      <c r="M17" s="12" t="s">
        <v>182</v>
      </c>
    </row>
    <row r="18" ht="36.0" customHeight="1">
      <c r="A18" s="13" t="s">
        <v>169</v>
      </c>
      <c r="B18" s="12"/>
      <c r="C18" s="12" t="s">
        <v>170</v>
      </c>
      <c r="D18" s="12" t="s">
        <v>183</v>
      </c>
      <c r="E18" s="13" t="s">
        <v>99</v>
      </c>
      <c r="F18" s="13"/>
      <c r="G18" s="13" t="s">
        <v>77</v>
      </c>
      <c r="H18" s="12" t="s">
        <v>184</v>
      </c>
      <c r="I18" s="13" t="s">
        <v>173</v>
      </c>
      <c r="J18" s="12" t="s">
        <v>79</v>
      </c>
      <c r="K18" s="13">
        <v>3.0</v>
      </c>
      <c r="L18" s="13">
        <v>0.0</v>
      </c>
      <c r="M18" s="12" t="s">
        <v>185</v>
      </c>
    </row>
    <row r="19" ht="25.5" customHeight="1">
      <c r="A19" s="22" t="s">
        <v>186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</row>
    <row r="20" ht="36.0" customHeight="1">
      <c r="A20" s="13" t="s">
        <v>187</v>
      </c>
      <c r="B20" s="12"/>
      <c r="C20" s="12" t="s">
        <v>170</v>
      </c>
      <c r="D20" s="12" t="s">
        <v>188</v>
      </c>
      <c r="E20" s="13" t="s">
        <v>99</v>
      </c>
      <c r="F20" s="13"/>
      <c r="G20" s="13" t="s">
        <v>157</v>
      </c>
      <c r="H20" s="12" t="s">
        <v>189</v>
      </c>
      <c r="I20" s="13" t="s">
        <v>173</v>
      </c>
      <c r="J20" s="12" t="s">
        <v>190</v>
      </c>
      <c r="K20" s="13">
        <v>8.0</v>
      </c>
      <c r="L20" s="13">
        <v>0.0</v>
      </c>
      <c r="M20" s="12" t="s">
        <v>191</v>
      </c>
    </row>
    <row r="21" ht="36.0" customHeight="1">
      <c r="A21" s="13" t="s">
        <v>187</v>
      </c>
      <c r="B21" s="12"/>
      <c r="C21" s="12" t="s">
        <v>129</v>
      </c>
      <c r="D21" s="12" t="s">
        <v>192</v>
      </c>
      <c r="E21" s="13" t="s">
        <v>99</v>
      </c>
      <c r="F21" s="13"/>
      <c r="G21" s="13" t="s">
        <v>77</v>
      </c>
      <c r="H21" s="12" t="s">
        <v>193</v>
      </c>
      <c r="I21" s="13" t="s">
        <v>132</v>
      </c>
      <c r="J21" s="12" t="s">
        <v>194</v>
      </c>
      <c r="K21" s="13">
        <v>2.0</v>
      </c>
      <c r="L21" s="13">
        <v>0.0</v>
      </c>
      <c r="M21" s="12" t="s">
        <v>195</v>
      </c>
    </row>
    <row r="22" ht="36.0" customHeight="1">
      <c r="A22" s="13" t="s">
        <v>187</v>
      </c>
      <c r="B22" s="12"/>
      <c r="C22" s="12" t="s">
        <v>145</v>
      </c>
      <c r="D22" s="12" t="s">
        <v>196</v>
      </c>
      <c r="E22" s="13" t="s">
        <v>99</v>
      </c>
      <c r="F22" s="13"/>
      <c r="G22" s="13" t="s">
        <v>77</v>
      </c>
      <c r="H22" s="12" t="s">
        <v>197</v>
      </c>
      <c r="I22" s="13" t="s">
        <v>148</v>
      </c>
      <c r="J22" s="12" t="s">
        <v>79</v>
      </c>
      <c r="K22" s="13">
        <v>4.0</v>
      </c>
      <c r="L22" s="13">
        <v>0.0</v>
      </c>
      <c r="M22" s="12" t="s">
        <v>198</v>
      </c>
    </row>
    <row r="23" ht="36.0" customHeight="1">
      <c r="A23" s="13" t="s">
        <v>187</v>
      </c>
      <c r="B23" s="12"/>
      <c r="C23" s="12" t="s">
        <v>139</v>
      </c>
      <c r="D23" s="12" t="s">
        <v>199</v>
      </c>
      <c r="E23" s="13" t="s">
        <v>99</v>
      </c>
      <c r="F23" s="13"/>
      <c r="G23" s="13" t="s">
        <v>77</v>
      </c>
      <c r="H23" s="12" t="s">
        <v>200</v>
      </c>
      <c r="I23" s="13" t="s">
        <v>142</v>
      </c>
      <c r="J23" s="12" t="s">
        <v>201</v>
      </c>
      <c r="K23" s="13">
        <v>6.0</v>
      </c>
      <c r="L23" s="13">
        <v>0.0</v>
      </c>
      <c r="M23" s="12" t="s">
        <v>202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M1"/>
    <mergeCell ref="A4:M4"/>
    <mergeCell ref="A9:M9"/>
    <mergeCell ref="A14:M14"/>
    <mergeCell ref="A19:M19"/>
  </mergeCells>
  <conditionalFormatting sqref="E4:E23">
    <cfRule type="cellIs" dxfId="0" priority="1" operator="equal">
      <formula>"Hecho"</formula>
    </cfRule>
  </conditionalFormatting>
  <conditionalFormatting sqref="E4:E23">
    <cfRule type="cellIs" dxfId="1" priority="2" operator="equal">
      <formula>"En Progreso"</formula>
    </cfRule>
  </conditionalFormatting>
  <conditionalFormatting sqref="E4:E23">
    <cfRule type="cellIs" dxfId="2" priority="3" operator="equal">
      <formula>"Pendiente"</formula>
    </cfRule>
  </conditionalFormatting>
  <conditionalFormatting sqref="E4:E23">
    <cfRule type="cellIs" dxfId="3" priority="4" operator="equal">
      <formula>"Bloqueado"</formula>
    </cfRule>
  </conditionalFormatting>
  <conditionalFormatting sqref="F4:F23">
    <cfRule type="cellIs" dxfId="3" priority="5" operator="equal">
      <formula>"Must Have"</formula>
    </cfRule>
  </conditionalFormatting>
  <conditionalFormatting sqref="F4:F23">
    <cfRule type="cellIs" dxfId="4" priority="6" operator="equal">
      <formula>"Should Have"</formula>
    </cfRule>
  </conditionalFormatting>
  <conditionalFormatting sqref="F4:F23">
    <cfRule type="cellIs" dxfId="5" priority="7" operator="equal">
      <formula>"Could Have"</formula>
    </cfRule>
  </conditionalFormatting>
  <conditionalFormatting sqref="F4:F23">
    <cfRule type="cellIs" dxfId="6" priority="8" operator="equal">
      <formula>"Won't Have"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1.0"/>
    <col customWidth="1" min="2" max="2" width="18.0"/>
    <col customWidth="1" min="3" max="3" width="16.0"/>
    <col customWidth="1" min="4" max="4" width="52.0"/>
    <col customWidth="1" min="5" max="5" width="13.0"/>
    <col customWidth="1" min="6" max="6" width="16.0"/>
    <col customWidth="1" min="7" max="7" width="26.0"/>
    <col customWidth="1" min="8" max="8" width="16.0"/>
    <col customWidth="1" min="9" max="9" width="24.0"/>
    <col customWidth="1" min="10" max="10" width="36.0"/>
    <col customWidth="1" min="11" max="12" width="8.0"/>
    <col customWidth="1" min="13" max="13" width="45.0"/>
    <col customWidth="1" min="14" max="26" width="8.71"/>
  </cols>
  <sheetData>
    <row r="1" ht="31.5" customHeight="1">
      <c r="A1" s="1" t="s">
        <v>203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3" ht="31.5" customHeight="1">
      <c r="A3" s="5" t="s">
        <v>44</v>
      </c>
      <c r="B3" s="5"/>
      <c r="C3" s="5" t="s">
        <v>204</v>
      </c>
      <c r="D3" s="5" t="s">
        <v>205</v>
      </c>
      <c r="E3" s="5" t="s">
        <v>51</v>
      </c>
      <c r="F3" s="5"/>
      <c r="G3" s="5" t="s">
        <v>206</v>
      </c>
      <c r="H3" s="5" t="s">
        <v>207</v>
      </c>
      <c r="I3" s="5" t="s">
        <v>208</v>
      </c>
      <c r="J3" s="5" t="s">
        <v>209</v>
      </c>
      <c r="K3" s="5" t="s">
        <v>69</v>
      </c>
      <c r="L3" s="5" t="s">
        <v>70</v>
      </c>
      <c r="M3" s="5" t="s">
        <v>210</v>
      </c>
    </row>
    <row r="4" ht="25.5" customHeight="1">
      <c r="A4" s="22" t="s">
        <v>211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ht="36.0" customHeight="1">
      <c r="A5" s="13" t="s">
        <v>212</v>
      </c>
      <c r="B5" s="12"/>
      <c r="C5" s="12" t="s">
        <v>213</v>
      </c>
      <c r="D5" s="12" t="s">
        <v>214</v>
      </c>
      <c r="E5" s="13" t="s">
        <v>99</v>
      </c>
      <c r="F5" s="13"/>
      <c r="G5" s="13" t="s">
        <v>215</v>
      </c>
      <c r="H5" s="12" t="s">
        <v>216</v>
      </c>
      <c r="I5" s="13" t="s">
        <v>217</v>
      </c>
      <c r="J5" s="12" t="s">
        <v>218</v>
      </c>
      <c r="K5" s="13">
        <v>4.0</v>
      </c>
      <c r="L5" s="13">
        <v>0.0</v>
      </c>
      <c r="M5" s="12" t="s">
        <v>219</v>
      </c>
    </row>
    <row r="6" ht="36.0" customHeight="1">
      <c r="A6" s="13" t="s">
        <v>220</v>
      </c>
      <c r="B6" s="12"/>
      <c r="C6" s="12" t="s">
        <v>221</v>
      </c>
      <c r="D6" s="12" t="s">
        <v>222</v>
      </c>
      <c r="E6" s="13" t="s">
        <v>99</v>
      </c>
      <c r="F6" s="13"/>
      <c r="G6" s="13" t="s">
        <v>223</v>
      </c>
      <c r="H6" s="12" t="s">
        <v>224</v>
      </c>
      <c r="I6" s="13" t="s">
        <v>217</v>
      </c>
      <c r="J6" s="12" t="s">
        <v>225</v>
      </c>
      <c r="K6" s="13">
        <v>3.0</v>
      </c>
      <c r="L6" s="13">
        <v>0.0</v>
      </c>
      <c r="M6" s="12" t="s">
        <v>226</v>
      </c>
    </row>
    <row r="7" ht="36.0" customHeight="1">
      <c r="A7" s="13" t="s">
        <v>220</v>
      </c>
      <c r="B7" s="12"/>
      <c r="C7" s="12" t="s">
        <v>221</v>
      </c>
      <c r="D7" s="12" t="s">
        <v>227</v>
      </c>
      <c r="E7" s="13" t="s">
        <v>99</v>
      </c>
      <c r="F7" s="13"/>
      <c r="G7" s="13" t="s">
        <v>228</v>
      </c>
      <c r="H7" s="12" t="s">
        <v>216</v>
      </c>
      <c r="I7" s="13" t="s">
        <v>217</v>
      </c>
      <c r="J7" s="12" t="s">
        <v>229</v>
      </c>
      <c r="K7" s="13">
        <v>3.0</v>
      </c>
      <c r="L7" s="13">
        <v>0.0</v>
      </c>
      <c r="M7" s="12" t="s">
        <v>230</v>
      </c>
    </row>
    <row r="8" ht="25.5" customHeight="1">
      <c r="A8" s="22" t="s">
        <v>231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</row>
    <row r="9" ht="36.0" customHeight="1">
      <c r="A9" s="13" t="s">
        <v>232</v>
      </c>
      <c r="B9" s="12"/>
      <c r="C9" s="12" t="s">
        <v>213</v>
      </c>
      <c r="D9" s="12" t="s">
        <v>233</v>
      </c>
      <c r="E9" s="13" t="s">
        <v>99</v>
      </c>
      <c r="F9" s="13"/>
      <c r="G9" s="13" t="s">
        <v>234</v>
      </c>
      <c r="H9" s="12" t="s">
        <v>216</v>
      </c>
      <c r="I9" s="13" t="s">
        <v>235</v>
      </c>
      <c r="J9" s="12" t="s">
        <v>236</v>
      </c>
      <c r="K9" s="13">
        <v>4.0</v>
      </c>
      <c r="L9" s="13">
        <v>0.0</v>
      </c>
      <c r="M9" s="12" t="s">
        <v>237</v>
      </c>
    </row>
    <row r="10" ht="36.0" customHeight="1">
      <c r="A10" s="13" t="s">
        <v>232</v>
      </c>
      <c r="B10" s="12"/>
      <c r="C10" s="12" t="s">
        <v>221</v>
      </c>
      <c r="D10" s="12" t="s">
        <v>238</v>
      </c>
      <c r="E10" s="13" t="s">
        <v>99</v>
      </c>
      <c r="F10" s="13"/>
      <c r="G10" s="13" t="s">
        <v>239</v>
      </c>
      <c r="H10" s="12" t="s">
        <v>216</v>
      </c>
      <c r="I10" s="13" t="s">
        <v>235</v>
      </c>
      <c r="J10" s="12" t="s">
        <v>240</v>
      </c>
      <c r="K10" s="13">
        <v>3.0</v>
      </c>
      <c r="L10" s="13">
        <v>0.0</v>
      </c>
      <c r="M10" s="12" t="s">
        <v>241</v>
      </c>
    </row>
    <row r="11" ht="36.0" customHeight="1">
      <c r="A11" s="13" t="s">
        <v>242</v>
      </c>
      <c r="B11" s="12"/>
      <c r="C11" s="12" t="s">
        <v>221</v>
      </c>
      <c r="D11" s="12" t="s">
        <v>243</v>
      </c>
      <c r="E11" s="13" t="s">
        <v>99</v>
      </c>
      <c r="F11" s="13"/>
      <c r="G11" s="13" t="s">
        <v>244</v>
      </c>
      <c r="H11" s="12" t="s">
        <v>224</v>
      </c>
      <c r="I11" s="13" t="s">
        <v>235</v>
      </c>
      <c r="J11" s="12" t="s">
        <v>245</v>
      </c>
      <c r="K11" s="13">
        <v>3.0</v>
      </c>
      <c r="L11" s="13">
        <v>0.0</v>
      </c>
      <c r="M11" s="12" t="s">
        <v>246</v>
      </c>
    </row>
    <row r="12" ht="25.5" customHeight="1">
      <c r="A12" s="22" t="s">
        <v>247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36.0" customHeight="1">
      <c r="A13" s="13" t="s">
        <v>242</v>
      </c>
      <c r="B13" s="12"/>
      <c r="C13" s="12" t="s">
        <v>213</v>
      </c>
      <c r="D13" s="12" t="s">
        <v>248</v>
      </c>
      <c r="E13" s="13" t="s">
        <v>99</v>
      </c>
      <c r="F13" s="13"/>
      <c r="G13" s="13" t="s">
        <v>249</v>
      </c>
      <c r="H13" s="12" t="s">
        <v>216</v>
      </c>
      <c r="I13" s="13" t="s">
        <v>250</v>
      </c>
      <c r="J13" s="12" t="s">
        <v>251</v>
      </c>
      <c r="K13" s="13">
        <v>4.0</v>
      </c>
      <c r="L13" s="13">
        <v>0.0</v>
      </c>
      <c r="M13" s="12" t="s">
        <v>252</v>
      </c>
    </row>
    <row r="14" ht="36.0" customHeight="1">
      <c r="A14" s="13" t="s">
        <v>253</v>
      </c>
      <c r="B14" s="12"/>
      <c r="C14" s="12" t="s">
        <v>221</v>
      </c>
      <c r="D14" s="12" t="s">
        <v>254</v>
      </c>
      <c r="E14" s="13" t="s">
        <v>99</v>
      </c>
      <c r="F14" s="13"/>
      <c r="G14" s="13" t="s">
        <v>255</v>
      </c>
      <c r="H14" s="12" t="s">
        <v>224</v>
      </c>
      <c r="I14" s="13" t="s">
        <v>250</v>
      </c>
      <c r="J14" s="12" t="s">
        <v>256</v>
      </c>
      <c r="K14" s="13">
        <v>3.0</v>
      </c>
      <c r="L14" s="13">
        <v>0.0</v>
      </c>
      <c r="M14" s="12" t="s">
        <v>257</v>
      </c>
    </row>
    <row r="15" ht="36.0" customHeight="1">
      <c r="A15" s="13" t="s">
        <v>253</v>
      </c>
      <c r="B15" s="12"/>
      <c r="C15" s="12" t="s">
        <v>221</v>
      </c>
      <c r="D15" s="12" t="s">
        <v>258</v>
      </c>
      <c r="E15" s="13" t="s">
        <v>99</v>
      </c>
      <c r="F15" s="13"/>
      <c r="G15" s="13" t="s">
        <v>259</v>
      </c>
      <c r="H15" s="12" t="s">
        <v>216</v>
      </c>
      <c r="I15" s="13" t="s">
        <v>250</v>
      </c>
      <c r="J15" s="12" t="s">
        <v>260</v>
      </c>
      <c r="K15" s="13">
        <v>2.0</v>
      </c>
      <c r="L15" s="13">
        <v>0.0</v>
      </c>
      <c r="M15" s="12" t="s">
        <v>261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M1"/>
    <mergeCell ref="A4:M4"/>
    <mergeCell ref="A8:M8"/>
    <mergeCell ref="A12:M12"/>
  </mergeCells>
  <conditionalFormatting sqref="E4:E15">
    <cfRule type="cellIs" dxfId="0" priority="1" operator="equal">
      <formula>"Hecho"</formula>
    </cfRule>
  </conditionalFormatting>
  <conditionalFormatting sqref="E4:E15">
    <cfRule type="cellIs" dxfId="1" priority="2" operator="equal">
      <formula>"En Progreso"</formula>
    </cfRule>
  </conditionalFormatting>
  <conditionalFormatting sqref="E4:E15">
    <cfRule type="cellIs" dxfId="2" priority="3" operator="equal">
      <formula>"Pendiente"</formula>
    </cfRule>
  </conditionalFormatting>
  <conditionalFormatting sqref="E4:E15">
    <cfRule type="cellIs" dxfId="3" priority="4" operator="equal">
      <formula>"Bloqueado"</formula>
    </cfRule>
  </conditionalFormatting>
  <conditionalFormatting sqref="F4:F15">
    <cfRule type="cellIs" dxfId="3" priority="5" operator="equal">
      <formula>"Must Have"</formula>
    </cfRule>
  </conditionalFormatting>
  <conditionalFormatting sqref="F4:F15">
    <cfRule type="cellIs" dxfId="4" priority="6" operator="equal">
      <formula>"Should Have"</formula>
    </cfRule>
  </conditionalFormatting>
  <conditionalFormatting sqref="F4:F15">
    <cfRule type="cellIs" dxfId="5" priority="7" operator="equal">
      <formula>"Could Have"</formula>
    </cfRule>
  </conditionalFormatting>
  <conditionalFormatting sqref="F4:F15">
    <cfRule type="cellIs" dxfId="6" priority="8" operator="equal">
      <formula>"Won't Have"</formula>
    </cfRule>
  </conditionalFormatting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2026-06-02T06:28:02Z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